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4a15bb33d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2e6cd96a41a348ad"/>
    <x:sheet xmlns:r="http://schemas.openxmlformats.org/officeDocument/2006/relationships" name="Sensitivity" sheetId="2" r:id="Rda1b2346beac4a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0.0%"/>
    <x:numFmt numFmtId="202" formatCode="0"/>
    <x:numFmt numFmtId="203" formatCode="0%"/>
  </x:numFmts>
  <x:fonts count="8">
    <x:font>
      <x:sz val="11"/>
      <x:name val="Carlito"/>
    </x:font>
    <x:font>
      <x:sz val="10"/>
      <x:color rgb="FF172936"/>
      <x:name val="Arial"/>
    </x:font>
    <x:font>
      <x:b/>
      <x:sz val="15"/>
      <x:color rgb="FF172936"/>
      <x:name val="Arial"/>
    </x:font>
    <x:font>
      <x:b/>
      <x:sz val="10"/>
      <x:color rgb="FF172936"/>
      <x:name val="Arial"/>
    </x:font>
    <x:font>
      <x:sz val="10"/>
      <x:color rgb="FF1459A6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0"/>
      <x:color rgb="FF1459A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43E50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201" fontId="6" fillId="3" borderId="0" xfId="0" applyNumberFormat="1" applyFont="1" applyFill="1" applyBorder="1"/>
    <x:xf numFmtId="203" fontId="1" fillId="0" borderId="0" xfId="0" applyNumberFormat="1" applyFont="1" applyFill="1" applyBorder="1"/>
    <x:xf numFmtId="200" fontId="6" fillId="3" borderId="0" xfId="0" applyNumberFormat="1" applyFont="1" applyFill="1" applyBorder="1"/>
    <x:xf numFmtId="201" fontId="6" fillId="2" borderId="0" xfId="0" applyNumberFormat="1" applyFont="1" applyFill="1" applyBorder="1"/>
    <x:xf numFmtId="201" fontId="7" fillId="2" borderId="0" xfId="0" applyNumberFormat="1" applyFont="1" applyFill="1" applyBorder="1"/>
    <x:xf numFmtId="203" fontId="1" fillId="2" borderId="0" xfId="0" applyNumberFormat="1" applyFont="1" applyFill="1" applyBorder="1"/>
    <x:xf numFmtId="203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102ecc73c4347" /><Relationship Type="http://schemas.openxmlformats.org/officeDocument/2006/relationships/theme" Target="/xl/theme/theme1.xml" Id="R12be7f5bc94b4d14" /><Relationship Type="http://schemas.openxmlformats.org/officeDocument/2006/relationships/sharedStrings" Target="/xl/sharedStrings.xml" Id="R8135ee911b774be0" /><Relationship Type="http://schemas.openxmlformats.org/officeDocument/2006/relationships/worksheet" Target="/xl/worksheets/sheet1.xml" Id="R2e6cd96a41a348ad" /><Relationship Type="http://schemas.openxmlformats.org/officeDocument/2006/relationships/worksheet" Target="/xl/worksheets/sheet2.xml" Id="Rda1b2346beac4adb" /></Relationships>
</file>

<file path=xl/theme/theme1.xml><?xml version="1.0" encoding="utf-8"?>
<a:theme xmlns:a="http://schemas.openxmlformats.org/drawingml/2006/main" name="TopRentApp">
  <a:themeElements>
    <a:clrScheme name="TopRentAp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opRentApp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4" hidden="0" customWidth="1"/>
    <x:col min="4" max="4" width="67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2" t="str">
        <x:v>Profit per rental vehicle</x:v>
      </x:c>
      <x:c r="B2" s="1"/>
      <x:c r="C2" s="1"/>
      <x:c r="D2" s="1"/>
    </x:row>
    <x:row r="3" ht="23" customHeight="1">
      <x:c r="A3" s="1" t="str">
        <x:v>Input check</x:v>
      </x:c>
      <x:c r="B3" s="1" t="str">
        <x:f>IF(OR(B22="",COUNT(B23:B46)&lt;&gt;24,B23&lt;1,B23&gt;31,B24&lt;0,B24&gt;B23,B25&lt;0,B25&gt;1,MIN(B26:B30)&lt;0,B28&gt;1,B31&lt;=0,MIN(B32:B39)&lt;0,B36&gt;B35,B37&lt;=0,B40&lt;0,B40&gt;1,MIN(B41:B44)&lt;0),"Review inputs","Ready")</x:f>
        <x:v>Ready</x:v>
      </x:c>
      <x:c r="C3" s="1"/>
      <x:c r="D3" s="1"/>
    </x:row>
    <x:row r="4" ht="23" customHeight="1">
      <x:c r="A4" s="1"/>
      <x:c r="B4" s="1"/>
      <x:c r="C4" s="1"/>
      <x:c r="D4" s="1"/>
    </x:row>
    <x:row r="5" ht="23" customHeight="1">
      <x:c r="A5" s="1" t="str">
        <x:v>Available days</x:v>
      </x:c>
      <x:c r="B5" s="3" t="n">
        <x:f>IF($B$3&lt;&gt;"Ready","",B23-B24)</x:f>
        <x:v>28</x:v>
      </x:c>
      <x:c r="C5" s="1"/>
      <x:c r="D5" s="1"/>
    </x:row>
    <x:row r="6" ht="23" customHeight="1">
      <x:c r="A6" s="1" t="str">
        <x:v>Paid rental days</x:v>
      </x:c>
      <x:c r="B6" s="3" t="n">
        <x:f>IF($B$3&lt;&gt;"Ready","",B5*B25)</x:f>
        <x:v>21</x:v>
      </x:c>
      <x:c r="C6" s="1"/>
      <x:c r="D6" s="1"/>
    </x:row>
    <x:row r="7" ht="23" customHeight="1">
      <x:c r="A7" s="1" t="str">
        <x:v>Revenue per rental day</x:v>
      </x:c>
      <x:c r="B7" s="3" t="n">
        <x:f>IF($B$3&lt;&gt;"Ready","",B26+B27)</x:f>
        <x:v>64</x:v>
      </x:c>
      <x:c r="C7" s="1"/>
      <x:c r="D7" s="1"/>
    </x:row>
    <x:row r="8" ht="23" customHeight="1">
      <x:c r="A8" s="1" t="str">
        <x:v>Variable cost per rental day</x:v>
      </x:c>
      <x:c r="B8" s="3" t="n">
        <x:f>IF($B$3&lt;&gt;"Ready","",B7*B28+B29+B30/B31)</x:f>
        <x:v>19.4</x:v>
      </x:c>
      <x:c r="C8" s="1"/>
      <x:c r="D8" s="1"/>
    </x:row>
    <x:row r="9" ht="23" customHeight="1">
      <x:c r="A9" s="1" t="str">
        <x:v>Contribution per rental day</x:v>
      </x:c>
      <x:c r="B9" s="3" t="n">
        <x:f>IF($B$3&lt;&gt;"Ready","",B7-B8)</x:f>
        <x:v>44.6</x:v>
      </x:c>
      <x:c r="C9" s="1"/>
      <x:c r="D9" s="1"/>
    </x:row>
    <x:row r="10" ht="23" customHeight="1">
      <x:c r="A10" s="1" t="str">
        <x:v>Monthly revenue</x:v>
      </x:c>
      <x:c r="B10" s="3" t="n">
        <x:f>IF($B$3&lt;&gt;"Ready","",B6*B7)</x:f>
        <x:v>1344</x:v>
      </x:c>
      <x:c r="C10" s="1"/>
      <x:c r="D10" s="1"/>
    </x:row>
    <x:row r="11" ht="23" customHeight="1">
      <x:c r="A11" s="1" t="str">
        <x:v>Monthly variable costs</x:v>
      </x:c>
      <x:c r="B11" s="3" t="n">
        <x:f>IF($B$3&lt;&gt;"Ready","",B6*B8)</x:f>
        <x:v>407.4</x:v>
      </x:c>
      <x:c r="C11" s="1"/>
      <x:c r="D11" s="1"/>
    </x:row>
    <x:row r="12" ht="23" customHeight="1">
      <x:c r="A12" s="1" t="str">
        <x:v>Monthly fixed cash costs</x:v>
      </x:c>
      <x:c r="B12" s="3" t="n">
        <x:f>IF($B$3&lt;&gt;"Ready","",SUM(B32:B34))</x:f>
        <x:v>220</x:v>
      </x:c>
      <x:c r="C12" s="1"/>
      <x:c r="D12" s="1"/>
    </x:row>
    <x:row r="13" ht="23" customHeight="1">
      <x:c r="A13" s="1" t="str">
        <x:v>Monthly depreciation</x:v>
      </x:c>
      <x:c r="B13" s="3" t="n">
        <x:f>IF($B$3&lt;&gt;"Ready","",(B35-B36)/B37)</x:f>
        <x:v>250</x:v>
      </x:c>
      <x:c r="C13" s="1"/>
      <x:c r="D13" s="1"/>
    </x:row>
    <x:row r="14" ht="23" customHeight="1">
      <x:c r="A14" s="1" t="str">
        <x:v>Profit before tax</x:v>
      </x:c>
      <x:c r="B14" s="6" t="n">
        <x:f>IF($B$3&lt;&gt;"Ready","",B10-B11-B12-B13-B38)</x:f>
        <x:v>416.6</x:v>
      </x:c>
      <x:c r="C14" s="1"/>
      <x:c r="D14" s="1"/>
    </x:row>
    <x:row r="15" ht="23" customHeight="1">
      <x:c r="A15" s="1" t="str">
        <x:v>Profit margin before tax</x:v>
      </x:c>
      <x:c r="B15" s="7" t="n">
        <x:f>IF($B$3&lt;&gt;"Ready","",IF(B10=0,"n.a.",B14/B10))</x:f>
        <x:v>0.3099702380952381</x:v>
      </x:c>
      <x:c r="C15" s="1"/>
      <x:c r="D15" s="1"/>
    </x:row>
    <x:row r="16" ht="23" customHeight="1">
      <x:c r="A16" s="1" t="str">
        <x:v>Break-even paid days</x:v>
      </x:c>
      <x:c r="B16" s="8" t="n">
        <x:f>IF($B$3&lt;&gt;"Ready","",IF(B9&lt;=0,"Not achievable",ROUNDUP((B12+B13+B38)/B9,0)))</x:f>
        <x:v>12</x:v>
      </x:c>
      <x:c r="C16" s="1"/>
      <x:c r="D16" s="1"/>
    </x:row>
    <x:row r="17" ht="23" customHeight="1">
      <x:c r="A17" s="1" t="str">
        <x:v>Profit at full availability</x:v>
      </x:c>
      <x:c r="B17" s="6" t="n">
        <x:f>IF($B$3&lt;&gt;"Ready","",B5*B9-B12-B13-B38)</x:f>
        <x:v>728.8</x:v>
      </x:c>
      <x:c r="C17" s="1"/>
      <x:c r="D17" s="1"/>
    </x:row>
    <x:row r="18" ht="23" customHeight="1">
      <x:c r="A18" s="1" t="str">
        <x:v>Cash change</x:v>
      </x:c>
      <x:c r="B18" s="6" t="n">
        <x:f>IF($B$3&lt;&gt;"Ready","",B10*B40+B42-B11-B12-B38-B39-B43+B44+B45-B46)</x:f>
        <x:v>299.4</x:v>
      </x:c>
      <x:c r="C18" s="1"/>
      <x:c r="D18" s="1"/>
    </x:row>
    <x:row r="19" ht="23" customHeight="1">
      <x:c r="A19" s="1" t="str">
        <x:v>Closing cash</x:v>
      </x:c>
      <x:c r="B19" s="6" t="n">
        <x:f>IF($B$3&lt;&gt;"Ready","",B41+B18)</x:f>
        <x:v>1299.4</x:v>
      </x:c>
      <x:c r="C19" s="1"/>
      <x:c r="D19" s="1"/>
    </x:row>
    <x:row r="20" ht="38" customHeight="1">
      <x:c r="A20" s="1" t="str">
        <x:v>Capacity check</x:v>
      </x:c>
      <x:c r="B20" s="9" t="str">
        <x:f>IF($B$3&lt;&gt;"Ready","",IF(B9&lt;=0,"No positive contribution",IF(B16&gt;B5,"Above available days","Within available days")))</x:f>
        <x:v>Within available days</x:v>
      </x:c>
      <x:c r="C20" s="1"/>
      <x:c r="D20" s="1"/>
    </x:row>
    <x:row r="21" ht="23" customHeight="1">
      <x:c r="A21" s="1"/>
      <x:c r="B21" s="1"/>
      <x:c r="C21" s="1"/>
      <x:c r="D21" s="1"/>
    </x:row>
    <x:row r="22" ht="34" customHeight="1">
      <x:c r="A22" s="1" t="str">
        <x:v>Currency</x:v>
      </x:c>
      <x:c r="B22" s="11" t="str">
        <x:v>USD</x:v>
      </x:c>
      <x:c r="C22" s="1"/>
      <x:c r="D22" s="9" t="str">
        <x:v>All example money inputs are illustrative; use one currency.</x:v>
      </x:c>
    </x:row>
    <x:row r="23" ht="34" customHeight="1">
      <x:c r="A23" s="1" t="str">
        <x:v>Days in period</x:v>
      </x:c>
      <x:c r="B23" s="12" t="n">
        <x:v>30</x:v>
      </x:c>
      <x:c r="C23" s="1"/>
      <x:c r="D23" s="9" t="str">
        <x:v>Model one month, using its actual number of calendar days.</x:v>
      </x:c>
    </x:row>
    <x:row r="24" ht="34" customHeight="1">
      <x:c r="A24" s="1" t="str">
        <x:v>Unavailable days</x:v>
      </x:c>
      <x:c r="B24" s="12" t="n">
        <x:v>2</x:v>
      </x:c>
      <x:c r="C24" s="1"/>
      <x:c r="D24" s="9" t="str">
        <x:v>Maintenance, repairs and operational downtime.</x:v>
      </x:c>
    </x:row>
    <x:row r="25" ht="34" customHeight="1">
      <x:c r="A25" s="1" t="str">
        <x:v>Utilization of available days</x:v>
      </x:c>
      <x:c r="B25" s="13" t="n">
        <x:v>0.75</x:v>
      </x:c>
      <x:c r="C25" s="1"/>
      <x:c r="D25" s="9" t="str">
        <x:v>Paid days / days available after downtime; not calendar utilization.</x:v>
      </x:c>
    </x:row>
    <x:row r="26" ht="34" customHeight="1">
      <x:c r="A26" s="1" t="str">
        <x:v>Average rental rate</x:v>
      </x:c>
      <x:c r="B26" s="12" t="n">
        <x:v>60</x:v>
      </x:c>
      <x:c r="C26" s="1"/>
      <x:c r="D26" s="9" t="str">
        <x:v>Revenue earned per paid day, excluding sales tax/VAT.</x:v>
      </x:c>
    </x:row>
    <x:row r="27" ht="34" customHeight="1">
      <x:c r="A27" s="1" t="str">
        <x:v>Add-on revenue per paid day</x:v>
      </x:c>
      <x:c r="B27" s="12" t="n">
        <x:v>4</x:v>
      </x:c>
      <x:c r="C27" s="1"/>
      <x:c r="D27" s="9" t="str">
        <x:v>Average earned add-on revenue, not a refundable deposit.</x:v>
      </x:c>
    </x:row>
    <x:row r="28" ht="34" customHeight="1">
      <x:c r="A28" s="1" t="str">
        <x:v>Commission/payment fee</x:v>
      </x:c>
      <x:c r="B28" s="13" t="n">
        <x:v>0.1</x:v>
      </x:c>
      <x:c r="C28" s="1"/>
      <x:c r="D28" s="9" t="str">
        <x:v>Blended percentage charged on rental plus add-on revenue.</x:v>
      </x:c>
    </x:row>
    <x:row r="29" ht="34" customHeight="1">
      <x:c r="A29" s="1" t="str">
        <x:v>Variable cost per paid day</x:v>
      </x:c>
      <x:c r="B29" s="12" t="n">
        <x:v>8</x:v>
      </x:c>
      <x:c r="C29" s="1"/>
      <x:c r="D29" s="9" t="str">
        <x:v>Example direct mileage/wear/service cost estimate.</x:v>
      </x:c>
    </x:row>
    <x:row r="30" ht="34" customHeight="1">
      <x:c r="A30" s="1" t="str">
        <x:v>Turnaround cost per booking</x:v>
      </x:c>
      <x:c r="B30" s="12" t="n">
        <x:v>20</x:v>
      </x:c>
      <x:c r="C30" s="1"/>
      <x:c r="D30" s="9" t="str">
        <x:v>Cleaning and handover cost per completed booking.</x:v>
      </x:c>
    </x:row>
    <x:row r="31" ht="34" customHeight="1">
      <x:c r="A31" s="1" t="str">
        <x:v>Average booking length (days)</x:v>
      </x:c>
      <x:c r="B31" s="12" t="n">
        <x:v>4</x:v>
      </x:c>
      <x:c r="C31" s="1"/>
      <x:c r="D31" s="9" t="str">
        <x:v>Allocates turnaround cost per rental day.</x:v>
      </x:c>
    </x:row>
    <x:row r="32" ht="34" customHeight="1">
      <x:c r="A32" s="1" t="str">
        <x:v>Monthly insurance</x:v>
      </x:c>
      <x:c r="B32" s="12" t="n">
        <x:v>90</x:v>
      </x:c>
      <x:c r="C32" s="1"/>
      <x:c r="D32" s="9" t="str">
        <x:v>Example operating expense.</x:v>
      </x:c>
    </x:row>
    <x:row r="33" ht="34" customHeight="1">
      <x:c r="A33" s="1" t="str">
        <x:v>Monthly parking</x:v>
      </x:c>
      <x:c r="B33" s="12" t="n">
        <x:v>60</x:v>
      </x:c>
      <x:c r="C33" s="1"/>
      <x:c r="D33" s="9" t="str">
        <x:v>Example operating expense.</x:v>
      </x:c>
    </x:row>
    <x:row r="34" ht="34" customHeight="1">
      <x:c r="A34" s="1" t="str">
        <x:v>Monthly overhead allocation</x:v>
      </x:c>
      <x:c r="B34" s="12" t="n">
        <x:v>70</x:v>
      </x:c>
      <x:c r="C34" s="1"/>
      <x:c r="D34" s="9" t="str">
        <x:v>Include staff, premises, software and other allocated expenses.</x:v>
      </x:c>
    </x:row>
    <x:row r="35" ht="34" customHeight="1">
      <x:c r="A35" s="1" t="str">
        <x:v>Vehicle capitalized cost</x:v>
      </x:c>
      <x:c r="B35" s="12" t="n">
        <x:v>30000</x:v>
      </x:c>
      <x:c r="C35" s="1"/>
      <x:c r="D35" s="9" t="str">
        <x:v>Owned/financed vehicle; example, not a market quotation.</x:v>
      </x:c>
    </x:row>
    <x:row r="36" ht="34" customHeight="1">
      <x:c r="A36" s="1" t="str">
        <x:v>Estimated residual value</x:v>
      </x:c>
      <x:c r="B36" s="12" t="n">
        <x:v>15000</x:v>
      </x:c>
      <x:c r="C36" s="1"/>
      <x:c r="D36" s="9" t="str">
        <x:v>Estimate for management depreciation, not guaranteed resale proceeds.</x:v>
      </x:c>
    </x:row>
    <x:row r="37" ht="34" customHeight="1">
      <x:c r="A37" s="1" t="str">
        <x:v>Useful life (months)</x:v>
      </x:c>
      <x:c r="B37" s="12" t="n">
        <x:v>60</x:v>
      </x:c>
      <x:c r="C37" s="1"/>
      <x:c r="D37" s="9" t="str">
        <x:v>Straight-line management estimate; this is not tax depreciation.</x:v>
      </x:c>
    </x:row>
    <x:row r="38" ht="34" customHeight="1">
      <x:c r="A38" s="1" t="str">
        <x:v>Monthly interest expense</x:v>
      </x:c>
      <x:c r="B38" s="12" t="n">
        <x:v>50</x:v>
      </x:c>
      <x:c r="C38" s="1"/>
      <x:c r="D38" s="9" t="str">
        <x:v>Interest only, excluding principal. Zero for an unfinanced car.</x:v>
      </x:c>
    </x:row>
    <x:row r="39" ht="34" customHeight="1">
      <x:c r="A39" s="1" t="str">
        <x:v>Monthly principal repayment</x:v>
      </x:c>
      <x:c r="B39" s="12" t="n">
        <x:v>300</x:v>
      </x:c>
      <x:c r="C39" s="1"/>
      <x:c r="D39" s="9" t="str">
        <x:v>Cash principal, excluding interest; not a profit expense.</x:v>
      </x:c>
    </x:row>
    <x:row r="40" ht="34" customHeight="1">
      <x:c r="A40" s="1" t="str">
        <x:v>Current revenue collected</x:v>
      </x:c>
      <x:c r="B40" s="13" t="n">
        <x:v>0.95</x:v>
      </x:c>
      <x:c r="C40" s="1"/>
      <x:c r="D40" s="9" t="str">
        <x:v>Share of current earned revenue actually received in this period.</x:v>
      </x:c>
    </x:row>
    <x:row r="41" ht="34" customHeight="1">
      <x:c r="A41" s="1" t="str">
        <x:v>Opening cash</x:v>
      </x:c>
      <x:c r="B41" s="12" t="n">
        <x:v>1000</x:v>
      </x:c>
      <x:c r="C41" s="1"/>
      <x:c r="D41" s="9" t="str">
        <x:v>Cash allocated to this vehicle/model at the start of the period.</x:v>
      </x:c>
    </x:row>
    <x:row r="42" ht="34" customHeight="1">
      <x:c r="A42" s="1" t="str">
        <x:v>Earlier receivables collected</x:v>
      </x:c>
      <x:c r="B42" s="12" t="n">
        <x:v>0</x:v>
      </x:c>
      <x:c r="C42" s="1"/>
      <x:c r="D42" s="9" t="str">
        <x:v>Cash collected this period from revenue earned previously.</x:v>
      </x:c>
    </x:row>
    <x:row r="43" ht="34" customHeight="1">
      <x:c r="A43" s="1" t="str">
        <x:v>Capital purchases / cash out</x:v>
      </x:c>
      <x:c r="B43" s="12" t="n">
        <x:v>0</x:v>
      </x:c>
      <x:c r="C43" s="1"/>
      <x:c r="D43" s="9" t="str">
        <x:v>Actual capital cash outflow during this period.</x:v>
      </x:c>
    </x:row>
    <x:row r="44" ht="34" customHeight="1">
      <x:c r="A44" s="1" t="str">
        <x:v>New financing / cash in</x:v>
      </x:c>
      <x:c r="B44" s="12" t="n">
        <x:v>0</x:v>
      </x:c>
      <x:c r="C44" s="1"/>
      <x:c r="D44" s="9" t="str">
        <x:v>Loan drawdowns or owner capital received this period.</x:v>
      </x:c>
    </x:row>
    <x:row r="45" ht="34" customHeight="1">
      <x:c r="A45" s="1" t="str">
        <x:v>Net deposit cash (in minus out)</x:v>
      </x:c>
      <x:c r="B45" s="12" t="n">
        <x:v>0</x:v>
      </x:c>
      <x:c r="C45" s="1"/>
      <x:c r="D45" s="9" t="str">
        <x:v>Refundable deposits affect cash, not revenue or profit.</x:v>
      </x:c>
    </x:row>
    <x:row r="46" ht="34" customHeight="1">
      <x:c r="A46" s="1" t="str">
        <x:v>Other net cash outflow</x:v>
      </x:c>
      <x:c r="B46" s="12" t="n">
        <x:v>0</x:v>
      </x:c>
      <x:c r="C46" s="1"/>
      <x:c r="D46" s="9" t="str">
        <x:v>Positive outflow; negative inflow. Include tax/owner draws if applicable.</x:v>
      </x:c>
    </x:row>
    <x:row r="47" ht="23" customHeight="1">
      <x:c r="A47" s="1"/>
      <x:c r="B47" s="1"/>
      <x:c r="C47" s="1"/>
      <x:c r="D47" s="1"/>
    </x:row>
    <x:row r="48" ht="23" customHeight="1">
      <x:c r="A48" s="1"/>
      <x:c r="B48" s="1"/>
      <x:c r="C48" s="1"/>
      <x:c r="D48" s="1"/>
    </x:row>
    <x:row r="49" ht="23" customHeight="1">
      <x:c r="A49" s="1" t="str">
        <x:v>Model basis: one owned/financed vehicle, one monthly period.</x:v>
      </x:c>
      <x:c r="B49" s="1"/>
      <x:c r="C49" s="1"/>
      <x:c r="D49" s="1"/>
    </x:row>
    <x:row r="50" ht="23" customHeight="1">
      <x:c r="A50" s="1" t="str">
        <x:v>Profit is before income tax and excludes purchase/disposal gains.</x:v>
      </x:c>
      <x:c r="B50" s="1"/>
      <x:c r="C50" s="1"/>
      <x:c r="D50" s="1"/>
    </x:row>
    <x:row r="51" ht="23" customHeight="1">
      <x:c r="A51" s="1" t="str">
        <x:v>All operating costs and interest are assumed paid in the same month.</x:v>
      </x:c>
      <x:c r="B51" s="1"/>
      <x:c r="C51" s="1"/>
      <x:c r="D51" s="1"/>
    </x:row>
    <x:row r="52" ht="23" customHeight="1">
      <x:c r="A52" s="1" t="str">
        <x:v>Cash includes entered financing/deposits; restricted cash is not separated.</x:v>
      </x:c>
      <x:c r="B52" s="1"/>
      <x:c r="C52" s="1"/>
      <x:c r="D52" s="1"/>
    </x:row>
    <x:row r="53" ht="23" customHeight="1">
      <x:c r="A53" s="1" t="str">
        <x:v>Leased vehicles need a separate lease model; do not combine rent and depreciation.</x:v>
      </x:c>
      <x:c r="B53" s="1"/>
      <x:c r="C53" s="1"/>
      <x:c r="D53" s="1"/>
    </x:row>
    <x:row r="54" ht="23" customHeight="1">
      <x:c r="A54" s="1" t="str">
        <x:v>Sources: SBA break-even formula; IFRS IAS 7 profit/cash distinction.</x:v>
      </x:c>
      <x:c r="B54" s="1"/>
      <x:c r="C54" s="1"/>
      <x:c r="D54" s="1"/>
    </x:row>
    <x:row r="55" ht="23" customHeight="1">
      <x:c r="A55" s="1" t="str">
        <x:v>https://legacy.sba.gov/business-guide/plan-your-business/calculate-your-startup-costs/break-even-point</x:v>
      </x:c>
      <x:c r="B55" s="1"/>
      <x:c r="C55" s="1"/>
      <x:c r="D55" s="1"/>
    </x:row>
    <x:row r="56" ht="23" customHeight="1">
      <x:c r="A56" s="1" t="str">
        <x:v>https://www.ifrs.org/issued-standards/list-of-standards/ias-7-statement-of-cash-flows/</x:v>
      </x:c>
      <x:c r="B56" s="1"/>
      <x:c r="C56" s="1"/>
      <x:c r="D56" s="1"/>
    </x:row>
    <x:row r="57" ht="23" customHeight="1">
      <x:c r="A57" s="1"/>
      <x:c r="B57" s="1"/>
      <x:c r="C57" s="1"/>
      <x:c r="D5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2" t="str">
        <x:v>Rate and utilization sensitivity</x:v>
      </x:c>
      <x:c r="B2" s="1"/>
      <x:c r="C2" s="1"/>
      <x:c r="D2" s="1"/>
      <x:c r="E2" s="1"/>
      <x:c r="F2" s="1"/>
      <x:c r="G2" s="1"/>
    </x:row>
    <x:row r="3" ht="23" customHeight="1">
      <x:c r="A3" s="1" t="str">
        <x:v>Monthly profit before tax; other assumptions link to Calculator.</x:v>
      </x:c>
      <x:c r="B3" s="1"/>
      <x:c r="C3" s="1"/>
      <x:c r="D3" s="1"/>
      <x:c r="E3" s="1"/>
      <x:c r="F3" s="1"/>
      <x:c r="G3" s="1"/>
    </x:row>
    <x:row r="4" ht="23" customHeight="1">
      <x:c r="A4" s="16" t="str">
        <x:v>Rate multiplier</x:v>
      </x:c>
      <x:c r="B4" s="21" t="n">
        <x:v>0.75</x:v>
      </x:c>
      <x:c r="C4" s="21" t="n">
        <x:v>0.875</x:v>
      </x:c>
      <x:c r="D4" s="21" t="n">
        <x:v>1</x:v>
      </x:c>
      <x:c r="E4" s="21" t="n">
        <x:v>1.125</x:v>
      </x:c>
      <x:c r="F4" s="21" t="n">
        <x:v>1.25</x:v>
      </x:c>
      <x:c r="G4" s="1"/>
    </x:row>
    <x:row r="5" ht="23" customHeight="1">
      <x:c r="A5" s="16" t="str">
        <x:v>Utilization / rate</x:v>
      </x:c>
      <x:c r="B5" s="19" t="n">
        <x:f>Calculator!B26*B4</x:f>
        <x:v>45</x:v>
      </x:c>
      <x:c r="C5" s="19" t="n">
        <x:f>Calculator!B26*C4</x:f>
        <x:v>52.5</x:v>
      </x:c>
      <x:c r="D5" s="19" t="n">
        <x:f>Calculator!B26*D4</x:f>
        <x:v>60</x:v>
      </x:c>
      <x:c r="E5" s="19" t="n">
        <x:f>Calculator!B26*E4</x:f>
        <x:v>67.5</x:v>
      </x:c>
      <x:c r="F5" s="19" t="n">
        <x:f>Calculator!B26*F4</x:f>
        <x:v>75</x:v>
      </x:c>
      <x:c r="G5" s="1"/>
    </x:row>
    <x:row r="6" ht="23" customHeight="1">
      <x:c r="A6" s="23" t="n">
        <x:v>0.4</x:v>
      </x:c>
      <x:c r="B6" s="3" t="n">
        <x:f>IF(Calculator!$B$3&lt;&gt;"Ready","",Calculator!$B$5*$A6*((B$5+Calculator!$B$27)*(1-Calculator!$B$28)-Calculator!$B$29-Calculator!$B$30/Calculator!$B$31)-Calculator!$B$12-Calculator!$B$13-Calculator!$B$38)</x:f>
        <x:v>-171.67999999999995</x:v>
      </x:c>
      <x:c r="C6" s="3" t="n">
        <x:f>IF(Calculator!$B$3&lt;&gt;"Ready","",Calculator!$B$5*$A6*((C$5+Calculator!$B$27)*(1-Calculator!$B$28)-Calculator!$B$29-Calculator!$B$30/Calculator!$B$31)-Calculator!$B$12-Calculator!$B$13-Calculator!$B$38)</x:f>
        <x:v>-96.07999999999993</x:v>
      </x:c>
      <x:c r="D6" s="3" t="n">
        <x:f>IF(Calculator!$B$3&lt;&gt;"Ready","",Calculator!$B$5*$A6*((D$5+Calculator!$B$27)*(1-Calculator!$B$28)-Calculator!$B$29-Calculator!$B$30/Calculator!$B$31)-Calculator!$B$12-Calculator!$B$13-Calculator!$B$38)</x:f>
        <x:v>-20.47999999999996</x:v>
      </x:c>
      <x:c r="E6" s="3" t="n">
        <x:f>IF(Calculator!$B$3&lt;&gt;"Ready","",Calculator!$B$5*$A6*((E$5+Calculator!$B$27)*(1-Calculator!$B$28)-Calculator!$B$29-Calculator!$B$30/Calculator!$B$31)-Calculator!$B$12-Calculator!$B$13-Calculator!$B$38)</x:f>
        <x:v>55.12000000000012</x:v>
      </x:c>
      <x:c r="F6" s="3" t="n">
        <x:f>IF(Calculator!$B$3&lt;&gt;"Ready","",Calculator!$B$5*$A6*((F$5+Calculator!$B$27)*(1-Calculator!$B$28)-Calculator!$B$29-Calculator!$B$30/Calculator!$B$31)-Calculator!$B$12-Calculator!$B$13-Calculator!$B$38)</x:f>
        <x:v>130.72000000000014</x:v>
      </x:c>
      <x:c r="G6" s="1"/>
    </x:row>
    <x:row r="7" ht="23" customHeight="1">
      <x:c r="A7" s="23" t="n">
        <x:v>0.55</x:v>
      </x:c>
      <x:c r="B7" s="3" t="n">
        <x:f>IF(Calculator!$B$3&lt;&gt;"Ready","",Calculator!$B$5*$A7*((B$5+Calculator!$B$27)*(1-Calculator!$B$28)-Calculator!$B$29-Calculator!$B$30/Calculator!$B$31)-Calculator!$B$12-Calculator!$B$13-Calculator!$B$38)</x:f>
        <x:v>-41.05999999999989</x:v>
      </x:c>
      <x:c r="C7" s="3" t="n">
        <x:f>IF(Calculator!$B$3&lt;&gt;"Ready","",Calculator!$B$5*$A7*((C$5+Calculator!$B$27)*(1-Calculator!$B$28)-Calculator!$B$29-Calculator!$B$30/Calculator!$B$31)-Calculator!$B$12-Calculator!$B$13-Calculator!$B$38)</x:f>
        <x:v>62.8900000000001</x:v>
      </x:c>
      <x:c r="D7" s="3" t="n">
        <x:f>IF(Calculator!$B$3&lt;&gt;"Ready","",Calculator!$B$5*$A7*((D$5+Calculator!$B$27)*(1-Calculator!$B$28)-Calculator!$B$29-Calculator!$B$30/Calculator!$B$31)-Calculator!$B$12-Calculator!$B$13-Calculator!$B$38)</x:f>
        <x:v>166.84000000000015</x:v>
      </x:c>
      <x:c r="E7" s="3" t="n">
        <x:f>IF(Calculator!$B$3&lt;&gt;"Ready","",Calculator!$B$5*$A7*((E$5+Calculator!$B$27)*(1-Calculator!$B$28)-Calculator!$B$29-Calculator!$B$30/Calculator!$B$31)-Calculator!$B$12-Calculator!$B$13-Calculator!$B$38)</x:f>
        <x:v>270.7900000000002</x:v>
      </x:c>
      <x:c r="F7" s="3" t="n">
        <x:f>IF(Calculator!$B$3&lt;&gt;"Ready","",Calculator!$B$5*$A7*((F$5+Calculator!$B$27)*(1-Calculator!$B$28)-Calculator!$B$29-Calculator!$B$30/Calculator!$B$31)-Calculator!$B$12-Calculator!$B$13-Calculator!$B$38)</x:f>
        <x:v>374.74000000000024</x:v>
      </x:c>
      <x:c r="G7" s="1"/>
    </x:row>
    <x:row r="8" ht="23" customHeight="1">
      <x:c r="A8" s="23" t="n">
        <x:v>0.75</x:v>
      </x:c>
      <x:c r="B8" s="3" t="n">
        <x:f>IF(Calculator!$B$3&lt;&gt;"Ready","",Calculator!$B$5*$A8*((B$5+Calculator!$B$27)*(1-Calculator!$B$28)-Calculator!$B$29-Calculator!$B$30/Calculator!$B$31)-Calculator!$B$12-Calculator!$B$13-Calculator!$B$38)</x:f>
        <x:v>133.10000000000002</x:v>
      </x:c>
      <x:c r="C8" s="3" t="n">
        <x:f>IF(Calculator!$B$3&lt;&gt;"Ready","",Calculator!$B$5*$A8*((C$5+Calculator!$B$27)*(1-Calculator!$B$28)-Calculator!$B$29-Calculator!$B$30/Calculator!$B$31)-Calculator!$B$12-Calculator!$B$13-Calculator!$B$38)</x:f>
        <x:v>274.85</x:v>
      </x:c>
      <x:c r="D8" s="3" t="n">
        <x:f>IF(Calculator!$B$3&lt;&gt;"Ready","",Calculator!$B$5*$A8*((D$5+Calculator!$B$27)*(1-Calculator!$B$28)-Calculator!$B$29-Calculator!$B$30/Calculator!$B$31)-Calculator!$B$12-Calculator!$B$13-Calculator!$B$38)</x:f>
        <x:v>416.6</x:v>
      </x:c>
      <x:c r="E8" s="3" t="n">
        <x:f>IF(Calculator!$B$3&lt;&gt;"Ready","",Calculator!$B$5*$A8*((E$5+Calculator!$B$27)*(1-Calculator!$B$28)-Calculator!$B$29-Calculator!$B$30/Calculator!$B$31)-Calculator!$B$12-Calculator!$B$13-Calculator!$B$38)</x:f>
        <x:v>558.3500000000001</x:v>
      </x:c>
      <x:c r="F8" s="3" t="n">
        <x:f>IF(Calculator!$B$3&lt;&gt;"Ready","",Calculator!$B$5*$A8*((F$5+Calculator!$B$27)*(1-Calculator!$B$28)-Calculator!$B$29-Calculator!$B$30/Calculator!$B$31)-Calculator!$B$12-Calculator!$B$13-Calculator!$B$38)</x:f>
        <x:v>700.1000000000001</x:v>
      </x:c>
      <x:c r="G8" s="1"/>
    </x:row>
    <x:row r="9" ht="23" customHeight="1">
      <x:c r="A9" s="23" t="n">
        <x:v>0.85</x:v>
      </x:c>
      <x:c r="B9" s="3" t="n">
        <x:f>IF(Calculator!$B$3&lt;&gt;"Ready","",Calculator!$B$5*$A9*((B$5+Calculator!$B$27)*(1-Calculator!$B$28)-Calculator!$B$29-Calculator!$B$30/Calculator!$B$31)-Calculator!$B$12-Calculator!$B$13-Calculator!$B$38)</x:f>
        <x:v>220.18000000000006</x:v>
      </x:c>
      <x:c r="C9" s="3" t="n">
        <x:f>IF(Calculator!$B$3&lt;&gt;"Ready","",Calculator!$B$5*$A9*((C$5+Calculator!$B$27)*(1-Calculator!$B$28)-Calculator!$B$29-Calculator!$B$30/Calculator!$B$31)-Calculator!$B$12-Calculator!$B$13-Calculator!$B$38)</x:f>
        <x:v>380.83000000000004</x:v>
      </x:c>
      <x:c r="D9" s="3" t="n">
        <x:f>IF(Calculator!$B$3&lt;&gt;"Ready","",Calculator!$B$5*$A9*((D$5+Calculator!$B$27)*(1-Calculator!$B$28)-Calculator!$B$29-Calculator!$B$30/Calculator!$B$31)-Calculator!$B$12-Calculator!$B$13-Calculator!$B$38)</x:f>
        <x:v>541.48</x:v>
      </x:c>
      <x:c r="E9" s="3" t="n">
        <x:f>IF(Calculator!$B$3&lt;&gt;"Ready","",Calculator!$B$5*$A9*((E$5+Calculator!$B$27)*(1-Calculator!$B$28)-Calculator!$B$29-Calculator!$B$30/Calculator!$B$31)-Calculator!$B$12-Calculator!$B$13-Calculator!$B$38)</x:f>
        <x:v>702.1300000000003</x:v>
      </x:c>
      <x:c r="F9" s="3" t="n">
        <x:f>IF(Calculator!$B$3&lt;&gt;"Ready","",Calculator!$B$5*$A9*((F$5+Calculator!$B$27)*(1-Calculator!$B$28)-Calculator!$B$29-Calculator!$B$30/Calculator!$B$31)-Calculator!$B$12-Calculator!$B$13-Calculator!$B$38)</x:f>
        <x:v>862.7800000000002</x:v>
      </x:c>
      <x:c r="G9" s="1"/>
    </x:row>
    <x:row r="10" ht="23" customHeight="1">
      <x:c r="A10" s="23" t="n">
        <x:v>0.95</x:v>
      </x:c>
      <x:c r="B10" s="3" t="n">
        <x:f>IF(Calculator!$B$3&lt;&gt;"Ready","",Calculator!$B$5*$A10*((B$5+Calculator!$B$27)*(1-Calculator!$B$28)-Calculator!$B$29-Calculator!$B$30/Calculator!$B$31)-Calculator!$B$12-Calculator!$B$13-Calculator!$B$38)</x:f>
        <x:v>307.26</x:v>
      </x:c>
      <x:c r="C10" s="3" t="n">
        <x:f>IF(Calculator!$B$3&lt;&gt;"Ready","",Calculator!$B$5*$A10*((C$5+Calculator!$B$27)*(1-Calculator!$B$28)-Calculator!$B$29-Calculator!$B$30/Calculator!$B$31)-Calculator!$B$12-Calculator!$B$13-Calculator!$B$38)</x:f>
        <x:v>486.80999999999995</x:v>
      </x:c>
      <x:c r="D10" s="3" t="n">
        <x:f>IF(Calculator!$B$3&lt;&gt;"Ready","",Calculator!$B$5*$A10*((D$5+Calculator!$B$27)*(1-Calculator!$B$28)-Calculator!$B$29-Calculator!$B$30/Calculator!$B$31)-Calculator!$B$12-Calculator!$B$13-Calculator!$B$38)</x:f>
        <x:v>666.3599999999999</x:v>
      </x:c>
      <x:c r="E10" s="3" t="n">
        <x:f>IF(Calculator!$B$3&lt;&gt;"Ready","",Calculator!$B$5*$A10*((E$5+Calculator!$B$27)*(1-Calculator!$B$28)-Calculator!$B$29-Calculator!$B$30/Calculator!$B$31)-Calculator!$B$12-Calculator!$B$13-Calculator!$B$38)</x:f>
        <x:v>845.9100000000001</x:v>
      </x:c>
      <x:c r="F10" s="3" t="n">
        <x:f>IF(Calculator!$B$3&lt;&gt;"Ready","",Calculator!$B$5*$A10*((F$5+Calculator!$B$27)*(1-Calculator!$B$28)-Calculator!$B$29-Calculator!$B$30/Calculator!$B$31)-Calculator!$B$12-Calculator!$B$13-Calculator!$B$38)</x:f>
        <x:v>1025.46</x:v>
      </x:c>
      <x:c r="G10" s="1"/>
    </x:row>
    <x:row r="11" ht="23" customHeight="1">
      <x:c r="A11" s="1"/>
      <x:c r="B11" s="1"/>
      <x:c r="C11" s="1"/>
      <x:c r="D11" s="1"/>
      <x:c r="E11" s="1"/>
      <x:c r="F11" s="1"/>
      <x:c r="G11" s="1"/>
    </x:row>
    <x:row r="12" ht="23" customHeight="1">
      <x:c r="A12" s="1"/>
      <x:c r="B12" s="1"/>
      <x:c r="C12" s="1"/>
      <x:c r="D12" s="1"/>
      <x:c r="E12" s="1"/>
      <x:c r="F12" s="1"/>
      <x:c r="G12" s="1"/>
    </x:row>
    <x:row r="13" ht="23" customHeight="1">
      <x:c r="A13" s="1" t="str">
        <x:v>Edit the amber rate multipliers or utilization percentages to compare choices.</x:v>
      </x:c>
      <x:c r="B13" s="1"/>
      <x:c r="C13" s="1"/>
      <x:c r="D13" s="1"/>
      <x:c r="E13" s="1"/>
      <x:c r="F13" s="1"/>
      <x:c r="G13" s="1"/>
    </x:row>
    <x:row r="14" ht="23" customHeight="1">
      <x:c r="A14" s="1" t="str">
        <x:v>The centre cell uses 100% of the entered rental rate and 75% utilization.</x:v>
      </x:c>
      <x:c r="B14" s="1"/>
      <x:c r="C14" s="1"/>
      <x:c r="D14" s="1"/>
      <x:c r="E14" s="1"/>
      <x:c r="F14" s="1"/>
      <x:c r="G14" s="1"/>
    </x:row>
    <x:row r="15" ht="23" customHeight="1">
      <x:c r="A15" s="1" t="str">
        <x:v>Contribution, fees and turnover costs recalculate for every combination.</x:v>
      </x:c>
      <x:c r="B15" s="1"/>
      <x:c r="C15" s="1"/>
      <x:c r="D15" s="1"/>
      <x:c r="E15" s="1"/>
      <x:c r="F15" s="1"/>
      <x:c r="G15" s="1"/>
    </x:row>
    <x:row r="16" ht="23" customHeight="1">
      <x:c r="A16" s="1" t="str">
        <x:v>No relationship between price and demand is assumed; enter plausible cases.</x:v>
      </x:c>
      <x:c r="B16" s="1"/>
      <x:c r="C16" s="1"/>
      <x:c r="D16" s="1"/>
      <x:c r="E16" s="1"/>
      <x:c r="F16" s="1"/>
      <x:c r="G16" s="1"/>
    </x:row>
    <x:row r="17" ht="23" customHeight="1">
      <x:c r="A17" s="1" t="str">
        <x:v>These are arithmetic scenarios, not predictions of demand or profit.</x:v>
      </x:c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</x:sheetData>
  <x:conditionalFormatting sqref="B6:F10">
    <x:cfRule type="colorScale" priority="1">
      <x:colorScale>
        <x:cfvo type="min"/>
        <x:cfvo type="percentile" val="50"/>
        <x:cfvo type="max"/>
        <x:color rgb="FFF2D3CE"/>
        <x:color rgb="FFFAFAF7"/>
        <x:color rgb="FFB9DDCD"/>
      </x:colorScale>
    </x:cfRule>
  </x:conditionalFormatting>
  <x:pageMargins left="0.7" right="0.7" top="0.75" bottom="0.75" header="0.3" footer="0.3"/>
</x:worksheet>
</file>