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0b15c8ff6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c0727ebb32d94f29"/>
    <x:sheet xmlns:r="http://schemas.openxmlformats.org/officeDocument/2006/relationships" name="Assumptions" sheetId="2" r:id="R5cd65de467b747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0;(#,##0.00);&quot;–&quot;"/>
    <x:numFmt numFmtId="201" formatCode="0.0"/>
    <x:numFmt numFmtId="202" formatCode="0.0%"/>
    <x:numFmt numFmtId="203" formatCode="0%"/>
    <x:numFmt numFmtId="204" formatCode="#,##0;(#,##0);&quot;–&quot;"/>
    <x:numFmt numFmtId="205" formatCode="0"/>
  </x:numFmts>
  <x:fonts count="9">
    <x:font>
      <x:sz val="11"/>
      <x:name val="Carlito"/>
    </x:font>
    <x:font>
      <x:sz val="11"/>
      <x:name val="Arial"/>
    </x:font>
    <x:font>
      <x:b/>
      <x:sz val="16"/>
      <x:name val="Arial"/>
    </x:font>
    <x:font>
      <x:b/>
      <x:sz val="11"/>
      <x:color rgb="FF008000"/>
      <x:name val="Arial"/>
    </x:font>
    <x:font>
      <x:b/>
      <x:sz val="11"/>
      <x:color rgb="FFFFFFFF"/>
      <x:name val="Arial"/>
    </x:font>
    <x:font>
      <x:b/>
      <x:sz val="11"/>
      <x:name val="Arial"/>
    </x:font>
    <x:font>
      <x:sz val="11"/>
      <x:color rgb="FF0000FF"/>
      <x:name val="Arial"/>
    </x:font>
    <x:font>
      <x:b/>
      <x:sz val="11"/>
      <x:color rgb="FF0000FF"/>
      <x:name val="Arial"/>
    </x:font>
    <x:font>
      <x:b/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A58"/>
      </x:patternFill>
    </x:fill>
    <x:fill>
      <x:patternFill patternType="solid">
        <x:fgColor rgb="FFFFF2CC"/>
      </x:patternFill>
    </x:fill>
    <x:fill>
      <x:patternFill patternType="solid">
        <x:fgColor rgb="FFFFF8E7"/>
      </x:patternFill>
    </x:fill>
  </x:fills>
  <x:borders count="1">
    <x:border/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20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vertical="center"/>
    </x:xf>
    <x:xf numFmtId="202" fontId="6" fillId="4" borderId="0" xfId="0" applyNumberFormat="1" applyFont="1" applyFill="1" applyBorder="1" applyAlignment="1">
      <x:alignment vertical="center"/>
    </x:xf>
    <x:xf numFmtId="202" fontId="8" fillId="0" borderId="0" xfId="0" applyNumberFormat="1" applyFont="1" applyFill="1" applyBorder="1" applyAlignment="1">
      <x:alignment vertical="center"/>
    </x:xf>
    <x:xf numFmtId="205" fontId="6" fillId="4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5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9C1C1C"/>
      </x:font>
      <x:fill>
        <x:patternFill patternType="solid">
          <x:bgColor rgb="FFFCE7E7"/>
        </x:patternFill>
      </x:fill>
    </x:dxf>
    <x:dxf>
      <x:font>
        <x:color rgb="FF9C1C1C"/>
      </x:font>
      <x:fill>
        <x:patternFill patternType="solid">
          <x:bgColor rgb="FFFC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ea496c2f0459b" /><Relationship Type="http://schemas.openxmlformats.org/officeDocument/2006/relationships/theme" Target="/xl/theme/theme1.xml" Id="R5969c62c71e9418b" /><Relationship Type="http://schemas.openxmlformats.org/officeDocument/2006/relationships/sharedStrings" Target="/xl/sharedStrings.xml" Id="R1bd3bf4a07d2413e" /><Relationship Type="http://schemas.openxmlformats.org/officeDocument/2006/relationships/worksheet" Target="/xl/worksheets/sheet1.xml" Id="Rc0727ebb32d94f29" /><Relationship Type="http://schemas.openxmlformats.org/officeDocument/2006/relationships/worksheet" Target="/xl/worksheets/sheet2.xml" Id="R5cd65de467b7471b" /></Relationships>
</file>

<file path=xl/theme/theme1.xml><?xml version="1.0" encoding="utf-8"?>
<a:theme xmlns:a="http://schemas.openxmlformats.org/drawingml/2006/main" name="TopRentApp">
  <a:themeElements>
    <a:clrScheme name="TopRentApp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TopRentApp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</x:cols>
  <x:sheetData>
    <x:row r="1" ht="24" customHeight="1">
      <x:c r="A1" s="3" t="str">
        <x:v>Car rental startup budget</x:v>
      </x:c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2" t="str">
        <x:v>Hypothetical USD scenario. Change blue cells on Assumptions.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 t="str">
        <x:v>Selected case</x:v>
      </x:c>
      <x:c r="B3" s="4" t="str">
        <x:f>INDEX(Assumptions!B8:E8,1,Assumptions!B4)</x:f>
        <x:v>5 cars cash</x:v>
      </x:c>
      <x:c r="C3" s="2"/>
      <x:c r="D3" s="2"/>
      <x:c r="E3" s="2"/>
      <x:c r="F3" s="2"/>
      <x:c r="G3" s="2"/>
      <x:c r="H3" s="2"/>
      <x:c r="I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2" customHeight="1">
      <x:c r="A5" s="15" t="str">
        <x:v>Main results</x:v>
      </x:c>
      <x:c r="B5" s="16" t="str">
        <x:v>USD</x:v>
      </x:c>
      <x:c r="C5" s="2"/>
      <x:c r="D5" s="2"/>
      <x:c r="E5" s="2"/>
      <x:c r="F5" s="2"/>
      <x:c r="G5" s="2"/>
      <x:c r="H5" s="2"/>
      <x:c r="I5" s="2"/>
    </x:row>
    <x:row r="6" ht="24" customHeight="1">
      <x:c r="A6" s="17" t="str">
        <x:v>Opening funding</x:v>
      </x:c>
      <x:c r="B6" s="18" t="n">
        <x:f>B26</x:f>
        <x:v>133200</x:v>
      </x:c>
      <x:c r="C6" s="2"/>
      <x:c r="D6" s="2"/>
      <x:c r="E6" s="2"/>
      <x:c r="F6" s="2"/>
      <x:c r="G6" s="2"/>
      <x:c r="H6" s="2"/>
      <x:c r="I6" s="2"/>
    </x:row>
    <x:row r="7" ht="24" customHeight="1">
      <x:c r="A7" s="17" t="str">
        <x:v>Monthly fixed cash including debt</x:v>
      </x:c>
      <x:c r="B7" s="18" t="n">
        <x:f>B23</x:f>
        <x:v>4400</x:v>
      </x:c>
      <x:c r="C7" s="2"/>
      <x:c r="D7" s="2"/>
      <x:c r="E7" s="2"/>
      <x:c r="F7" s="2"/>
      <x:c r="G7" s="2"/>
      <x:c r="H7" s="2"/>
      <x:c r="I7" s="2"/>
    </x:row>
    <x:row r="8" ht="24" customHeight="1">
      <x:c r="A8" s="17" t="str">
        <x:v>Monthly operating cash after debt</x:v>
      </x:c>
      <x:c r="B8" s="18" t="n">
        <x:f>B32</x:f>
        <x:v>1900</x:v>
      </x:c>
      <x:c r="C8" s="2"/>
      <x:c r="D8" s="2"/>
      <x:c r="E8" s="2"/>
      <x:c r="F8" s="2"/>
      <x:c r="G8" s="2"/>
      <x:c r="H8" s="2"/>
      <x:c r="I8" s="2"/>
    </x:row>
    <x:row r="9" ht="24" customHeight="1">
      <x:c r="A9" s="2"/>
      <x:c r="B9" s="6"/>
      <x:c r="C9" s="2"/>
      <x:c r="D9" s="2"/>
      <x:c r="E9" s="2"/>
      <x:c r="F9" s="2"/>
      <x:c r="G9" s="2"/>
      <x:c r="H9" s="2"/>
      <x:c r="I9" s="2"/>
    </x:row>
    <x:row r="10" ht="24" customHeight="1">
      <x:c r="A10" s="2" t="str">
        <x:v>Opening funding calculation</x:v>
      </x:c>
      <x:c r="B10" s="6"/>
      <x:c r="C10" s="2"/>
      <x:c r="D10" s="2"/>
      <x:c r="E10" s="2"/>
      <x:c r="F10" s="2"/>
      <x:c r="G10" s="2"/>
      <x:c r="H10" s="2"/>
      <x:c r="I10" s="2"/>
    </x:row>
    <x:row r="11" ht="24" customHeight="1">
      <x:c r="A11" s="2"/>
      <x:c r="B11" s="6"/>
      <x:c r="C11" s="2"/>
      <x:c r="D11" s="2"/>
      <x:c r="E11" s="2"/>
      <x:c r="F11" s="2"/>
      <x:c r="G11" s="2"/>
      <x:c r="H11" s="2"/>
      <x:c r="I11" s="2"/>
    </x:row>
    <x:row r="12" ht="24" customHeight="1">
      <x:c r="A12" s="5" t="str">
        <x:v>Fleet purchase value</x:v>
      </x:c>
      <x:c r="B12" s="6" t="n">
        <x:f>Assumptions!$G$9*Assumptions!$G$10</x:f>
        <x:v>100000</x:v>
      </x:c>
      <x:c r="C12" s="2"/>
      <x:c r="D12" s="2"/>
      <x:c r="E12" s="2"/>
      <x:c r="F12" s="2"/>
      <x:c r="G12" s="2"/>
      <x:c r="H12" s="2"/>
      <x:c r="I12" s="2"/>
    </x:row>
    <x:row r="13" ht="24" customHeight="1">
      <x:c r="A13" s="5" t="str">
        <x:v>Vehicle cash at purchase</x:v>
      </x:c>
      <x:c r="B13" s="6" t="n">
        <x:f>B12*Assumptions!$G$11</x:f>
        <x:v>100000</x:v>
      </x:c>
      <x:c r="C13" s="2"/>
      <x:c r="D13" s="2"/>
      <x:c r="E13" s="2"/>
      <x:c r="F13" s="2"/>
      <x:c r="G13" s="2"/>
      <x:c r="H13" s="2"/>
      <x:c r="I13" s="2"/>
    </x:row>
    <x:row r="14" ht="34" customHeight="1">
      <x:c r="A14" s="5" t="str">
        <x:v>Acquisition tax and registration allowance</x:v>
      </x:c>
      <x:c r="B14" s="6" t="n">
        <x:f>Assumptions!$G$9*Assumptions!$G$14</x:f>
        <x:v>5000</x:v>
      </x:c>
      <x:c r="C14" s="2"/>
      <x:c r="D14" s="2"/>
      <x:c r="E14" s="2"/>
      <x:c r="F14" s="2"/>
      <x:c r="G14" s="2"/>
      <x:c r="H14" s="2"/>
      <x:c r="I14" s="2"/>
    </x:row>
    <x:row r="15" ht="34" customHeight="1">
      <x:c r="A15" s="5" t="str">
        <x:v>Vehicle preparation</x:v>
      </x:c>
      <x:c r="B15" s="6" t="n">
        <x:f>Assumptions!$G$9*Assumptions!$G$15</x:f>
        <x:v>2500</x:v>
      </x:c>
      <x:c r="C15" s="2"/>
      <x:c r="D15" s="2"/>
      <x:c r="E15" s="2"/>
      <x:c r="F15" s="2"/>
      <x:c r="G15" s="2"/>
      <x:c r="H15" s="2"/>
      <x:c r="I15" s="2"/>
    </x:row>
    <x:row r="16" ht="34" customHeight="1">
      <x:c r="A16" s="5" t="str">
        <x:v>Business setup and premises deposit</x:v>
      </x:c>
      <x:c r="B16" s="6" t="n">
        <x:f>SUM(Assumptions!G16:G21)</x:f>
        <x:v>7500</x:v>
      </x:c>
      <x:c r="C16" s="2"/>
      <x:c r="D16" s="2"/>
      <x:c r="E16" s="2"/>
      <x:c r="F16" s="2"/>
      <x:c r="G16" s="2"/>
      <x:c r="H16" s="2"/>
      <x:c r="I16" s="2"/>
    </x:row>
    <x:row r="17" ht="24" customHeight="1">
      <x:c r="A17" s="5" t="str">
        <x:v>Vehicle loan principal</x:v>
      </x:c>
      <x:c r="B17" s="6" t="n">
        <x:f>B12-B13</x:f>
        <x:v>0</x:v>
      </x:c>
      <x:c r="C17" s="2"/>
      <x:c r="D17" s="2"/>
      <x:c r="E17" s="2"/>
      <x:c r="F17" s="2"/>
      <x:c r="G17" s="2"/>
      <x:c r="H17" s="2"/>
      <x:c r="I17" s="2"/>
    </x:row>
    <x:row r="18" ht="24" customHeight="1">
      <x:c r="A18" s="5"/>
      <x:c r="B18" s="6"/>
      <x:c r="C18" s="2"/>
      <x:c r="D18" s="2"/>
      <x:c r="E18" s="2"/>
      <x:c r="F18" s="2"/>
      <x:c r="G18" s="2"/>
      <x:c r="H18" s="2"/>
      <x:c r="I18" s="2"/>
    </x:row>
    <x:row r="19" ht="24" customHeight="1">
      <x:c r="A19" s="5"/>
      <x:c r="B19" s="6"/>
      <x:c r="C19" s="2"/>
      <x:c r="D19" s="2"/>
      <x:c r="E19" s="2"/>
      <x:c r="F19" s="2"/>
      <x:c r="G19" s="2"/>
      <x:c r="H19" s="2"/>
      <x:c r="I19" s="2"/>
    </x:row>
    <x:row r="20" ht="24" customHeight="1">
      <x:c r="A20" s="19" t="str">
        <x:v>Cash needed before reserves</x:v>
      </x:c>
      <x:c r="B20" s="18" t="n">
        <x:f>SUM(B13:B16)</x:f>
        <x:v>115000</x:v>
      </x:c>
      <x:c r="C20" s="2"/>
      <x:c r="D20" s="2"/>
      <x:c r="E20" s="2"/>
      <x:c r="F20" s="2"/>
      <x:c r="G20" s="2"/>
      <x:c r="H20" s="2"/>
      <x:c r="I20" s="2"/>
    </x:row>
    <x:row r="21" ht="24" customHeight="1">
      <x:c r="A21" s="5" t="str">
        <x:v>Monthly fixed operating costs</x:v>
      </x:c>
      <x:c r="B21" s="6" t="n">
        <x:f>SUM(Assumptions!G22:G28)</x:f>
        <x:v>4400</x:v>
      </x:c>
      <x:c r="C21" s="2"/>
      <x:c r="D21" s="2"/>
      <x:c r="E21" s="2"/>
      <x:c r="F21" s="2"/>
      <x:c r="G21" s="2"/>
      <x:c r="H21" s="2"/>
      <x:c r="I21" s="2"/>
    </x:row>
    <x:row r="22" ht="24" customHeight="1">
      <x:c r="A22" s="5" t="str">
        <x:v>Monthly vehicle debt payment</x:v>
      </x:c>
      <x:c r="B22" s="6" t="n">
        <x:f>IF(B17=0,0,IF(Assumptions!$G$12=0,B17/Assumptions!$G$13,B17*(Assumptions!$G$12/12)/(1-(1+Assumptions!$G$12/12)^(-Assumptions!$G$13))))</x:f>
        <x:v>0</x:v>
      </x:c>
      <x:c r="C22" s="2"/>
      <x:c r="D22" s="2"/>
      <x:c r="E22" s="2"/>
      <x:c r="F22" s="2"/>
      <x:c r="G22" s="2"/>
      <x:c r="H22" s="2"/>
      <x:c r="I22" s="2"/>
    </x:row>
    <x:row r="23" ht="24" customHeight="1">
      <x:c r="A23" s="19" t="str">
        <x:v>Monthly fixed cash including debt</x:v>
      </x:c>
      <x:c r="B23" s="18" t="n">
        <x:f>SUM(B21:B22)</x:f>
        <x:v>4400</x:v>
      </x:c>
      <x:c r="C23" s="2"/>
      <x:c r="D23" s="2"/>
      <x:c r="E23" s="2"/>
      <x:c r="F23" s="2"/>
      <x:c r="G23" s="2"/>
      <x:c r="H23" s="2"/>
      <x:c r="I23" s="2"/>
    </x:row>
    <x:row r="24" ht="24" customHeight="1">
      <x:c r="A24" s="5" t="str">
        <x:v>Working capital allowance</x:v>
      </x:c>
      <x:c r="B24" s="6" t="n">
        <x:f>B23*Assumptions!$G$29</x:f>
        <x:v>13200</x:v>
      </x:c>
      <x:c r="C24" s="2"/>
      <x:c r="D24" s="2"/>
      <x:c r="E24" s="2"/>
      <x:c r="F24" s="2"/>
      <x:c r="G24" s="2"/>
      <x:c r="H24" s="2"/>
      <x:c r="I24" s="2"/>
    </x:row>
    <x:row r="25" ht="24" customHeight="1">
      <x:c r="A25" s="5" t="str">
        <x:v>Additional incident reserve</x:v>
      </x:c>
      <x:c r="B25" s="6" t="n">
        <x:f>Assumptions!$G$30</x:f>
        <x:v>5000</x:v>
      </x:c>
      <x:c r="C25" s="2"/>
      <x:c r="D25" s="2"/>
      <x:c r="E25" s="2"/>
      <x:c r="F25" s="2"/>
      <x:c r="G25" s="2"/>
      <x:c r="H25" s="2"/>
      <x:c r="I25" s="2"/>
    </x:row>
    <x:row r="26" ht="24" customHeight="1">
      <x:c r="A26" s="19" t="str">
        <x:v>Total opening funding</x:v>
      </x:c>
      <x:c r="B26" s="18" t="n">
        <x:f>SUM(B20,B24:B25)</x:f>
        <x:v>133200</x:v>
      </x:c>
      <x:c r="C26" s="2"/>
      <x:c r="D26" s="2"/>
      <x:c r="E26" s="2"/>
      <x:c r="F26" s="2"/>
      <x:c r="G26" s="2"/>
      <x:c r="H26" s="2"/>
      <x:c r="I26" s="2"/>
    </x:row>
    <x:row r="27" ht="24" customHeight="1">
      <x:c r="A27" s="5"/>
      <x:c r="B27" s="6"/>
      <x:c r="C27" s="2"/>
      <x:c r="D27" s="2"/>
      <x:c r="E27" s="2"/>
      <x:c r="F27" s="2"/>
      <x:c r="G27" s="2"/>
      <x:c r="H27" s="2"/>
      <x:c r="I27" s="2"/>
    </x:row>
    <x:row r="28" ht="24" customHeight="1">
      <x:c r="A28" s="5" t="str">
        <x:v>Paid rental days per modeled month</x:v>
      </x:c>
      <x:c r="B28" s="7" t="n">
        <x:f>Assumptions!$G$9*Assumptions!$G$31*Assumptions!$G$34</x:f>
        <x:v>105</x:v>
      </x:c>
      <x:c r="C28" s="2"/>
      <x:c r="D28" s="2"/>
      <x:c r="E28" s="2"/>
      <x:c r="F28" s="2"/>
      <x:c r="G28" s="2"/>
      <x:c r="H28" s="2"/>
      <x:c r="I28" s="2"/>
    </x:row>
    <x:row r="29" ht="24" customHeight="1">
      <x:c r="A29" s="5" t="str">
        <x:v>Rental revenue</x:v>
      </x:c>
      <x:c r="B29" s="6" t="n">
        <x:f>B28*Assumptions!$G$32</x:f>
        <x:v>7350</x:v>
      </x:c>
      <x:c r="C29" s="2"/>
      <x:c r="D29" s="2"/>
      <x:c r="E29" s="2"/>
      <x:c r="F29" s="2"/>
      <x:c r="G29" s="2"/>
      <x:c r="H29" s="2"/>
      <x:c r="I29" s="2"/>
    </x:row>
    <x:row r="30" ht="24" customHeight="1">
      <x:c r="A30" s="5" t="str">
        <x:v>Variable operating cash costs</x:v>
      </x:c>
      <x:c r="B30" s="6" t="n">
        <x:f>B28*Assumptions!$G$33</x:f>
        <x:v>1050</x:v>
      </x:c>
      <x:c r="C30" s="2"/>
      <x:c r="D30" s="2"/>
      <x:c r="E30" s="2"/>
      <x:c r="F30" s="2"/>
      <x:c r="G30" s="2"/>
      <x:c r="H30" s="2"/>
      <x:c r="I30" s="2"/>
    </x:row>
    <x:row r="31" ht="24" customHeight="1">
      <x:c r="A31" s="19" t="str">
        <x:v>Contribution before fixed costs</x:v>
      </x:c>
      <x:c r="B31" s="18" t="n">
        <x:f>B29-B30</x:f>
        <x:v>6300</x:v>
      </x:c>
      <x:c r="C31" s="2"/>
      <x:c r="D31" s="2"/>
      <x:c r="E31" s="2"/>
      <x:c r="F31" s="2"/>
      <x:c r="G31" s="2"/>
      <x:c r="H31" s="2"/>
      <x:c r="I31" s="2"/>
    </x:row>
    <x:row r="32" ht="24" customHeight="1">
      <x:c r="A32" s="19" t="str">
        <x:v>Operating cash after vehicle debt</x:v>
      </x:c>
      <x:c r="B32" s="18" t="n">
        <x:f>B31-B23</x:f>
        <x:v>1900</x:v>
      </x:c>
      <x:c r="C32" s="2"/>
      <x:c r="D32" s="2"/>
      <x:c r="E32" s="2"/>
      <x:c r="F32" s="2"/>
      <x:c r="G32" s="2"/>
      <x:c r="H32" s="2"/>
      <x:c r="I32" s="2"/>
    </x:row>
    <x:row r="33" ht="24" customHeight="1">
      <x:c r="A33" s="5"/>
      <x:c r="B33" s="6"/>
      <x:c r="C33" s="2"/>
      <x:c r="D33" s="2"/>
      <x:c r="E33" s="2"/>
      <x:c r="F33" s="2"/>
      <x:c r="G33" s="2"/>
      <x:c r="H33" s="2"/>
      <x:c r="I33" s="2"/>
    </x:row>
    <x:row r="34" ht="24" customHeight="1">
      <x:c r="A34" s="5" t="str">
        <x:v>Cash break-even paid days</x:v>
      </x:c>
      <x:c r="B34" s="7" t="n">
        <x:f>IF(Assumptions!$G$32&lt;=Assumptions!$G$33,"n/a",B23/(Assumptions!$G$32-Assumptions!$G$33))</x:f>
        <x:v>73.33333333333333</x:v>
      </x:c>
      <x:c r="C34" s="2"/>
      <x:c r="D34" s="2"/>
      <x:c r="E34" s="2"/>
      <x:c r="F34" s="2"/>
      <x:c r="G34" s="2"/>
      <x:c r="H34" s="2"/>
      <x:c r="I34" s="2"/>
    </x:row>
    <x:row r="35" ht="24" customHeight="1">
      <x:c r="A35" s="5" t="str">
        <x:v>Cash break-even utilization</x:v>
      </x:c>
      <x:c r="B35" s="8" t="n">
        <x:f>IF(Assumptions!$G$32&lt;=Assumptions!$G$33,"n/a",B34/(Assumptions!$G$9*Assumptions!$G$31))</x:f>
        <x:v>0.4888888888888889</x:v>
      </x:c>
      <x:c r="C35" s="2"/>
      <x:c r="D35" s="2"/>
      <x:c r="E35" s="2"/>
      <x:c r="F35" s="2"/>
      <x:c r="G35" s="2"/>
      <x:c r="H35" s="2"/>
      <x:c r="I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4" customHeight="1">
      <x:c r="A37" s="2" t="str">
        <x:v>Utilization comparison for the selected case</x:v>
      </x:c>
      <x:c r="B37" s="2"/>
      <x:c r="C37" s="2"/>
      <x:c r="D37" s="2"/>
      <x:c r="E37" s="2"/>
      <x:c r="F37" s="2"/>
      <x:c r="G37" s="2"/>
      <x:c r="H37" s="2"/>
      <x:c r="I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32" customHeight="1">
      <x:c r="A39" s="15" t="str">
        <x:v>Utilization</x:v>
      </x:c>
      <x:c r="B39" s="15" t="str">
        <x:v>Paid days</x:v>
      </x:c>
      <x:c r="C39" s="15" t="str">
        <x:v>Revenue</x:v>
      </x:c>
      <x:c r="D39" s="15" t="str">
        <x:v>Contribution</x:v>
      </x:c>
      <x:c r="E39" s="15" t="str">
        <x:v>Cash after debt</x:v>
      </x:c>
      <x:c r="F39" s="2"/>
      <x:c r="G39" s="2"/>
      <x:c r="H39" s="2"/>
      <x:c r="I39" s="2"/>
    </x:row>
    <x:row r="40" ht="24" customHeight="1">
      <x:c r="A40" s="9" t="n">
        <x:v>0.45</x:v>
      </x:c>
      <x:c r="B40" s="7" t="n">
        <x:f>A40*Assumptions!$G$9*Assumptions!$G$31</x:f>
        <x:v>67.5</x:v>
      </x:c>
      <x:c r="C40" s="10" t="n">
        <x:f>B40*Assumptions!$G$32</x:f>
        <x:v>4725</x:v>
      </x:c>
      <x:c r="D40" s="10" t="n">
        <x:f>C40-B40*Assumptions!$G$33</x:f>
        <x:v>4050</x:v>
      </x:c>
      <x:c r="E40" s="10" t="n">
        <x:f>D40-$B$23</x:f>
        <x:v>-350</x:v>
      </x:c>
      <x:c r="F40" s="2"/>
      <x:c r="G40" s="2"/>
      <x:c r="H40" s="2"/>
      <x:c r="I40" s="2"/>
    </x:row>
    <x:row r="41" ht="24" customHeight="1">
      <x:c r="A41" s="9" t="n">
        <x:v>0.6</x:v>
      </x:c>
      <x:c r="B41" s="7" t="n">
        <x:f>A41*Assumptions!$G$9*Assumptions!$G$31</x:f>
        <x:v>90</x:v>
      </x:c>
      <x:c r="C41" s="10" t="n">
        <x:f>B41*Assumptions!$G$32</x:f>
        <x:v>6300</x:v>
      </x:c>
      <x:c r="D41" s="10" t="n">
        <x:f>C41-B41*Assumptions!$G$33</x:f>
        <x:v>5400</x:v>
      </x:c>
      <x:c r="E41" s="10" t="n">
        <x:f>D41-$B$23</x:f>
        <x:v>1000</x:v>
      </x:c>
      <x:c r="F41" s="2"/>
      <x:c r="G41" s="2"/>
      <x:c r="H41" s="2"/>
      <x:c r="I41" s="2"/>
    </x:row>
    <x:row r="42" ht="24" customHeight="1">
      <x:c r="A42" s="9" t="n">
        <x:v>0.75</x:v>
      </x:c>
      <x:c r="B42" s="7" t="n">
        <x:f>A42*Assumptions!$G$9*Assumptions!$G$31</x:f>
        <x:v>112.5</x:v>
      </x:c>
      <x:c r="C42" s="10" t="n">
        <x:f>B42*Assumptions!$G$32</x:f>
        <x:v>7875</x:v>
      </x:c>
      <x:c r="D42" s="10" t="n">
        <x:f>C42-B42*Assumptions!$G$33</x:f>
        <x:v>6750</x:v>
      </x:c>
      <x:c r="E42" s="10" t="n">
        <x:f>D42-$B$23</x:f>
        <x:v>2350</x:v>
      </x:c>
      <x:c r="F42" s="2"/>
      <x:c r="G42" s="2"/>
      <x:c r="H42" s="2"/>
      <x:c r="I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4" customHeight="1">
      <x:c r="A44" s="2" t="str">
        <x:v>Operating cash excludes depreciation, income tax and future capital spending.</x:v>
      </x:c>
      <x:c r="B44" s="2"/>
      <x:c r="C44" s="2"/>
      <x:c r="D44" s="2"/>
      <x:c r="E44" s="2"/>
      <x:c r="F44" s="2"/>
      <x:c r="G44" s="2"/>
      <x:c r="H44" s="2"/>
      <x:c r="I44" s="2"/>
    </x:row>
    <x:row r="45" ht="24" customHeight="1">
      <x:c r="A45" s="2" t="str">
        <x:v>Sales taxes and customer deposits are excluded from revenue. Reserves remain cash until spent.</x:v>
      </x:c>
      <x:c r="B45" s="2"/>
      <x:c r="C45" s="2"/>
      <x:c r="D45" s="2"/>
      <x:c r="E45" s="2"/>
      <x:c r="F45" s="2"/>
      <x:c r="G45" s="2"/>
      <x:c r="H45" s="2"/>
      <x:c r="I45" s="2"/>
    </x:row>
    <x:row r="46" ht="24" customHeight="1">
      <x:c r="A46" s="2" t="str">
        <x:v>A negative result indicates additional funding is needed at that utilization.</x:v>
      </x:c>
      <x:c r="B46" s="2"/>
      <x:c r="C46" s="2"/>
      <x:c r="D46" s="2"/>
      <x:c r="E46" s="2"/>
      <x:c r="F46" s="2"/>
      <x:c r="G46" s="2"/>
      <x:c r="H46" s="2"/>
      <x:c r="I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conditionalFormatting sqref="B32:B32">
    <x:cfRule type="cellIs" dxfId="0" priority="1" operator="lessThan">
      <x:formula>0</x:formula>
    </x:cfRule>
  </x:conditionalFormatting>
  <x:conditionalFormatting sqref="E40:E42">
    <x:cfRule type="cellIs" dxfId="1" priority="2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46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3" hidden="0" customWidth="1"/>
    <x:col min="7" max="7" width="19" hidden="0" customWidth="1"/>
  </x:cols>
  <x:sheetData>
    <x:row r="1" ht="24" customHeight="1">
      <x:c r="A1" s="3" t="str">
        <x:v>Startup budget assumptions</x:v>
      </x:c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2" t="str">
        <x:v>All values are hypothetical USD inputs, not quotations. Prepared September 2026.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 t="str">
        <x:v>Case number</x:v>
      </x:c>
      <x:c r="B4" s="22" t="n">
        <x:v>1</x:v>
      </x:c>
      <x:c r="C4" s="2"/>
      <x:c r="D4" s="2"/>
      <x:c r="E4" s="2"/>
      <x:c r="F4" s="2"/>
      <x:c r="G4" s="2"/>
      <x:c r="H4" s="2"/>
      <x:c r="I4" s="2"/>
    </x:row>
    <x:row r="5" ht="24" customHeight="1">
      <x:c r="A5" s="2" t="str">
        <x:v>1 = 5 cars cash; 2 = 5 financed; 3 = 10 cash; 4 = 10 financed.</x:v>
      </x:c>
      <x:c r="B5" s="2"/>
      <x:c r="C5" s="2"/>
      <x:c r="D5" s="2"/>
      <x:c r="E5" s="2"/>
      <x:c r="F5" s="2"/>
      <x:c r="G5" s="2"/>
      <x:c r="H5" s="2"/>
      <x:c r="I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34" customHeight="1">
      <x:c r="A8" s="15" t="str">
        <x:v>Input</x:v>
      </x:c>
      <x:c r="B8" s="15" t="str">
        <x:v>5 cars cash</x:v>
      </x:c>
      <x:c r="C8" s="15" t="str">
        <x:v>5 financed</x:v>
      </x:c>
      <x:c r="D8" s="15" t="str">
        <x:v>10 cars cash</x:v>
      </x:c>
      <x:c r="E8" s="15" t="str">
        <x:v>10 financed</x:v>
      </x:c>
      <x:c r="F8" s="2"/>
      <x:c r="G8" s="15" t="str">
        <x:v>Selected value</x:v>
      </x:c>
      <x:c r="H8" s="2"/>
      <x:c r="I8" s="2"/>
    </x:row>
    <x:row r="9" ht="31" customHeight="1">
      <x:c r="A9" s="5" t="str">
        <x:v>Vehicles</x:v>
      </x:c>
      <x:c r="B9" s="29" t="n">
        <x:v>5</x:v>
      </x:c>
      <x:c r="C9" s="29" t="n">
        <x:v>5</x:v>
      </x:c>
      <x:c r="D9" s="29" t="n">
        <x:v>10</x:v>
      </x:c>
      <x:c r="E9" s="29" t="n">
        <x:v>10</x:v>
      </x:c>
      <x:c r="F9" s="30"/>
      <x:c r="G9" s="31" t="n">
        <x:f>INDEX(B9:E9,1,$B$4)</x:f>
        <x:v>5</x:v>
      </x:c>
      <x:c r="H9" s="2"/>
      <x:c r="I9" s="2"/>
    </x:row>
    <x:row r="10" ht="31" customHeight="1">
      <x:c r="A10" s="5" t="str">
        <x:v>Price per vehicle</x:v>
      </x:c>
      <x:c r="B10" s="25" t="n">
        <x:v>20000</x:v>
      </x:c>
      <x:c r="C10" s="25" t="n">
        <x:v>20000</x:v>
      </x:c>
      <x:c r="D10" s="25" t="n">
        <x:v>20000</x:v>
      </x:c>
      <x:c r="E10" s="25" t="n">
        <x:v>20000</x:v>
      </x:c>
      <x:c r="F10" s="6"/>
      <x:c r="G10" s="26" t="n">
        <x:f>INDEX(B10:E10,1,$B$4)</x:f>
        <x:v>20000</x:v>
      </x:c>
      <x:c r="H10" s="2"/>
      <x:c r="I10" s="2"/>
    </x:row>
    <x:row r="11" ht="31" customHeight="1">
      <x:c r="A11" s="5" t="str">
        <x:v>Share of vehicle price paid in cash</x:v>
      </x:c>
      <x:c r="B11" s="27" t="n">
        <x:v>1</x:v>
      </x:c>
      <x:c r="C11" s="27" t="n">
        <x:v>0.2</x:v>
      </x:c>
      <x:c r="D11" s="27" t="n">
        <x:v>1</x:v>
      </x:c>
      <x:c r="E11" s="27" t="n">
        <x:v>0.2</x:v>
      </x:c>
      <x:c r="F11" s="8"/>
      <x:c r="G11" s="28" t="n">
        <x:f>INDEX(B11:E11,1,$B$4)</x:f>
        <x:v>1</x:v>
      </x:c>
      <x:c r="H11" s="2"/>
      <x:c r="I11" s="2"/>
    </x:row>
    <x:row r="12" ht="31" customHeight="1">
      <x:c r="A12" s="5" t="str">
        <x:v>Annual nominal loan rate</x:v>
      </x:c>
      <x:c r="B12" s="27" t="n">
        <x:v>0</x:v>
      </x:c>
      <x:c r="C12" s="27" t="n">
        <x:v>0.09</x:v>
      </x:c>
      <x:c r="D12" s="27" t="n">
        <x:v>0</x:v>
      </x:c>
      <x:c r="E12" s="27" t="n">
        <x:v>0.09</x:v>
      </x:c>
      <x:c r="F12" s="8"/>
      <x:c r="G12" s="28" t="n">
        <x:f>INDEX(B12:E12,1,$B$4)</x:f>
        <x:v>0</x:v>
      </x:c>
      <x:c r="H12" s="2"/>
      <x:c r="I12" s="2"/>
    </x:row>
    <x:row r="13" ht="31" customHeight="1">
      <x:c r="A13" s="5" t="str">
        <x:v>Loan term in months</x:v>
      </x:c>
      <x:c r="B13" s="29" t="n">
        <x:v>48</x:v>
      </x:c>
      <x:c r="C13" s="29" t="n">
        <x:v>48</x:v>
      </x:c>
      <x:c r="D13" s="29" t="n">
        <x:v>48</x:v>
      </x:c>
      <x:c r="E13" s="29" t="n">
        <x:v>48</x:v>
      </x:c>
      <x:c r="F13" s="30"/>
      <x:c r="G13" s="31" t="n">
        <x:f>INDEX(B13:E13,1,$B$4)</x:f>
        <x:v>48</x:v>
      </x:c>
      <x:c r="H13" s="2"/>
      <x:c r="I13" s="2"/>
    </x:row>
    <x:row r="14" ht="31" customHeight="1">
      <x:c r="A14" s="5" t="str">
        <x:v>Acquisition tax and registration per car</x:v>
      </x:c>
      <x:c r="B14" s="25" t="n">
        <x:v>1000</x:v>
      </x:c>
      <x:c r="C14" s="25" t="n">
        <x:v>1000</x:v>
      </x:c>
      <x:c r="D14" s="25" t="n">
        <x:v>1000</x:v>
      </x:c>
      <x:c r="E14" s="25" t="n">
        <x:v>1000</x:v>
      </x:c>
      <x:c r="F14" s="6"/>
      <x:c r="G14" s="26" t="n">
        <x:f>INDEX(B14:E14,1,$B$4)</x:f>
        <x:v>1000</x:v>
      </x:c>
      <x:c r="H14" s="2"/>
      <x:c r="I14" s="2"/>
    </x:row>
    <x:row r="15" ht="31" customHeight="1">
      <x:c r="A15" s="5" t="str">
        <x:v>Preparation per car</x:v>
      </x:c>
      <x:c r="B15" s="25" t="n">
        <x:v>500</x:v>
      </x:c>
      <x:c r="C15" s="25" t="n">
        <x:v>500</x:v>
      </x:c>
      <x:c r="D15" s="25" t="n">
        <x:v>500</x:v>
      </x:c>
      <x:c r="E15" s="25" t="n">
        <x:v>500</x:v>
      </x:c>
      <x:c r="F15" s="6"/>
      <x:c r="G15" s="26" t="n">
        <x:f>INDEX(B15:E15,1,$B$4)</x:f>
        <x:v>500</x:v>
      </x:c>
      <x:c r="H15" s="2"/>
      <x:c r="I15" s="2"/>
    </x:row>
    <x:row r="16" ht="31" customHeight="1">
      <x:c r="A16" s="5" t="str">
        <x:v>Professional fees and permits</x:v>
      </x:c>
      <x:c r="B16" s="25" t="n">
        <x:v>1500</x:v>
      </x:c>
      <x:c r="C16" s="25" t="n">
        <x:v>1500</x:v>
      </x:c>
      <x:c r="D16" s="25" t="n">
        <x:v>2000</x:v>
      </x:c>
      <x:c r="E16" s="25" t="n">
        <x:v>2000</x:v>
      </x:c>
      <x:c r="F16" s="6"/>
      <x:c r="G16" s="26" t="n">
        <x:f>INDEX(B16:E16,1,$B$4)</x:f>
        <x:v>1500</x:v>
      </x:c>
      <x:c r="H16" s="2"/>
      <x:c r="I16" s="2"/>
    </x:row>
    <x:row r="17" ht="31" customHeight="1">
      <x:c r="A17" s="5" t="str">
        <x:v>Equipment and initial supplies</x:v>
      </x:c>
      <x:c r="B17" s="25" t="n">
        <x:v>1000</x:v>
      </x:c>
      <x:c r="C17" s="25" t="n">
        <x:v>1000</x:v>
      </x:c>
      <x:c r="D17" s="25" t="n">
        <x:v>1500</x:v>
      </x:c>
      <x:c r="E17" s="25" t="n">
        <x:v>1500</x:v>
      </x:c>
      <x:c r="F17" s="6"/>
      <x:c r="G17" s="26" t="n">
        <x:f>INDEX(B17:E17,1,$B$4)</x:f>
        <x:v>1000</x:v>
      </x:c>
      <x:c r="H17" s="2"/>
      <x:c r="I17" s="2"/>
    </x:row>
    <x:row r="18" ht="31" customHeight="1">
      <x:c r="A18" s="5" t="str">
        <x:v>Website setup</x:v>
      </x:c>
      <x:c r="B18" s="25" t="n">
        <x:v>1500</x:v>
      </x:c>
      <x:c r="C18" s="25" t="n">
        <x:v>1500</x:v>
      </x:c>
      <x:c r="D18" s="25" t="n">
        <x:v>1500</x:v>
      </x:c>
      <x:c r="E18" s="25" t="n">
        <x:v>1500</x:v>
      </x:c>
      <x:c r="F18" s="6"/>
      <x:c r="G18" s="26" t="n">
        <x:f>INDEX(B18:E18,1,$B$4)</x:f>
        <x:v>1500</x:v>
      </x:c>
      <x:c r="H18" s="2"/>
      <x:c r="I18" s="2"/>
    </x:row>
    <x:row r="19" ht="31" customHeight="1">
      <x:c r="A19" s="5" t="str">
        <x:v>Refundable premises deposit</x:v>
      </x:c>
      <x:c r="B19" s="25" t="n">
        <x:v>2000</x:v>
      </x:c>
      <x:c r="C19" s="25" t="n">
        <x:v>2000</x:v>
      </x:c>
      <x:c r="D19" s="25" t="n">
        <x:v>3000</x:v>
      </x:c>
      <x:c r="E19" s="25" t="n">
        <x:v>3000</x:v>
      </x:c>
      <x:c r="F19" s="6"/>
      <x:c r="G19" s="26" t="n">
        <x:f>INDEX(B19:E19,1,$B$4)</x:f>
        <x:v>2000</x:v>
      </x:c>
      <x:c r="H19" s="2"/>
      <x:c r="I19" s="2"/>
    </x:row>
    <x:row r="20" ht="31" customHeight="1">
      <x:c r="A20" s="5" t="str">
        <x:v>Insurance setup or broker fees</x:v>
      </x:c>
      <x:c r="B20" s="25" t="n">
        <x:v>500</x:v>
      </x:c>
      <x:c r="C20" s="25" t="n">
        <x:v>500</x:v>
      </x:c>
      <x:c r="D20" s="25" t="n">
        <x:v>1000</x:v>
      </x:c>
      <x:c r="E20" s="25" t="n">
        <x:v>1000</x:v>
      </x:c>
      <x:c r="F20" s="6"/>
      <x:c r="G20" s="26" t="n">
        <x:f>INDEX(B20:E20,1,$B$4)</x:f>
        <x:v>500</x:v>
      </x:c>
      <x:c r="H20" s="2"/>
      <x:c r="I20" s="2"/>
    </x:row>
    <x:row r="21" ht="31" customHeight="1">
      <x:c r="A21" s="5" t="str">
        <x:v>Launch marketing</x:v>
      </x:c>
      <x:c r="B21" s="25" t="n">
        <x:v>1000</x:v>
      </x:c>
      <x:c r="C21" s="25" t="n">
        <x:v>1000</x:v>
      </x:c>
      <x:c r="D21" s="25" t="n">
        <x:v>1500</x:v>
      </x:c>
      <x:c r="E21" s="25" t="n">
        <x:v>1500</x:v>
      </x:c>
      <x:c r="F21" s="6"/>
      <x:c r="G21" s="26" t="n">
        <x:f>INDEX(B21:E21,1,$B$4)</x:f>
        <x:v>1000</x:v>
      </x:c>
      <x:c r="H21" s="2"/>
      <x:c r="I21" s="2"/>
    </x:row>
    <x:row r="22" ht="31" customHeight="1">
      <x:c r="A22" s="5" t="str">
        <x:v>Monthly insurance premiums</x:v>
      </x:c>
      <x:c r="B22" s="25" t="n">
        <x:v>1250</x:v>
      </x:c>
      <x:c r="C22" s="25" t="n">
        <x:v>1250</x:v>
      </x:c>
      <x:c r="D22" s="25" t="n">
        <x:v>2500</x:v>
      </x:c>
      <x:c r="E22" s="25" t="n">
        <x:v>2500</x:v>
      </x:c>
      <x:c r="F22" s="6"/>
      <x:c r="G22" s="26" t="n">
        <x:f>INDEX(B22:E22,1,$B$4)</x:f>
        <x:v>1250</x:v>
      </x:c>
      <x:c r="H22" s="2"/>
      <x:c r="I22" s="2"/>
    </x:row>
    <x:row r="23" ht="31" customHeight="1">
      <x:c r="A23" s="5" t="str">
        <x:v>Monthly premises</x:v>
      </x:c>
      <x:c r="B23" s="25" t="n">
        <x:v>500</x:v>
      </x:c>
      <x:c r="C23" s="25" t="n">
        <x:v>500</x:v>
      </x:c>
      <x:c r="D23" s="25" t="n">
        <x:v>900</x:v>
      </x:c>
      <x:c r="E23" s="25" t="n">
        <x:v>900</x:v>
      </x:c>
      <x:c r="F23" s="6"/>
      <x:c r="G23" s="26" t="n">
        <x:f>INDEX(B23:E23,1,$B$4)</x:f>
        <x:v>500</x:v>
      </x:c>
      <x:c r="H23" s="2"/>
      <x:c r="I23" s="2"/>
    </x:row>
    <x:row r="24" ht="31" customHeight="1">
      <x:c r="A24" s="5" t="str">
        <x:v>Monthly software</x:v>
      </x:c>
      <x:c r="B24" s="25" t="n">
        <x:v>100</x:v>
      </x:c>
      <x:c r="C24" s="25" t="n">
        <x:v>100</x:v>
      </x:c>
      <x:c r="D24" s="25" t="n">
        <x:v>180</x:v>
      </x:c>
      <x:c r="E24" s="25" t="n">
        <x:v>180</x:v>
      </x:c>
      <x:c r="F24" s="6"/>
      <x:c r="G24" s="26" t="n">
        <x:f>INDEX(B24:E24,1,$B$4)</x:f>
        <x:v>100</x:v>
      </x:c>
      <x:c r="H24" s="2"/>
      <x:c r="I24" s="2"/>
    </x:row>
    <x:row r="25" ht="31" customHeight="1">
      <x:c r="A25" s="5" t="str">
        <x:v>Monthly ongoing marketing</x:v>
      </x:c>
      <x:c r="B25" s="25" t="n">
        <x:v>300</x:v>
      </x:c>
      <x:c r="C25" s="25" t="n">
        <x:v>300</x:v>
      </x:c>
      <x:c r="D25" s="25" t="n">
        <x:v>500</x:v>
      </x:c>
      <x:c r="E25" s="25" t="n">
        <x:v>500</x:v>
      </x:c>
      <x:c r="F25" s="6"/>
      <x:c r="G25" s="26" t="n">
        <x:f>INDEX(B25:E25,1,$B$4)</x:f>
        <x:v>300</x:v>
      </x:c>
      <x:c r="H25" s="2"/>
      <x:c r="I25" s="2"/>
    </x:row>
    <x:row r="26" ht="31" customHeight="1">
      <x:c r="A26" s="5" t="str">
        <x:v>Monthly administration and utilities</x:v>
      </x:c>
      <x:c r="B26" s="25" t="n">
        <x:v>250</x:v>
      </x:c>
      <x:c r="C26" s="25" t="n">
        <x:v>250</x:v>
      </x:c>
      <x:c r="D26" s="25" t="n">
        <x:v>400</x:v>
      </x:c>
      <x:c r="E26" s="25" t="n">
        <x:v>400</x:v>
      </x:c>
      <x:c r="F26" s="6"/>
      <x:c r="G26" s="26" t="n">
        <x:f>INDEX(B26:E26,1,$B$4)</x:f>
        <x:v>250</x:v>
      </x:c>
      <x:c r="H26" s="2"/>
      <x:c r="I26" s="2"/>
    </x:row>
    <x:row r="27" ht="31" customHeight="1">
      <x:c r="A27" s="5" t="str">
        <x:v>Monthly owner compensation</x:v>
      </x:c>
      <x:c r="B27" s="25" t="n">
        <x:v>2000</x:v>
      </x:c>
      <x:c r="C27" s="25" t="n">
        <x:v>2000</x:v>
      </x:c>
      <x:c r="D27" s="25" t="n">
        <x:v>3000</x:v>
      </x:c>
      <x:c r="E27" s="25" t="n">
        <x:v>3000</x:v>
      </x:c>
      <x:c r="F27" s="6"/>
      <x:c r="G27" s="26" t="n">
        <x:f>INDEX(B27:E27,1,$B$4)</x:f>
        <x:v>2000</x:v>
      </x:c>
      <x:c r="H27" s="2"/>
      <x:c r="I27" s="2"/>
    </x:row>
    <x:row r="28" ht="31" customHeight="1">
      <x:c r="A28" s="5" t="str">
        <x:v>Monthly additional staff total cost</x:v>
      </x:c>
      <x:c r="B28" s="25" t="n">
        <x:v>0</x:v>
      </x:c>
      <x:c r="C28" s="25" t="n">
        <x:v>0</x:v>
      </x:c>
      <x:c r="D28" s="25" t="n">
        <x:v>2000</x:v>
      </x:c>
      <x:c r="E28" s="25" t="n">
        <x:v>2000</x:v>
      </x:c>
      <x:c r="F28" s="6"/>
      <x:c r="G28" s="26" t="n">
        <x:f>INDEX(B28:E28,1,$B$4)</x:f>
        <x:v>0</x:v>
      </x:c>
      <x:c r="H28" s="2"/>
      <x:c r="I28" s="2"/>
    </x:row>
    <x:row r="29" ht="31" customHeight="1">
      <x:c r="A29" s="5" t="str">
        <x:v>Months of fixed cash kept in reserve</x:v>
      </x:c>
      <x:c r="B29" s="29" t="n">
        <x:v>3</x:v>
      </x:c>
      <x:c r="C29" s="29" t="n">
        <x:v>3</x:v>
      </x:c>
      <x:c r="D29" s="29" t="n">
        <x:v>3</x:v>
      </x:c>
      <x:c r="E29" s="29" t="n">
        <x:v>3</x:v>
      </x:c>
      <x:c r="F29" s="30"/>
      <x:c r="G29" s="31" t="n">
        <x:f>INDEX(B29:E29,1,$B$4)</x:f>
        <x:v>3</x:v>
      </x:c>
      <x:c r="H29" s="2"/>
      <x:c r="I29" s="2"/>
    </x:row>
    <x:row r="30" ht="31" customHeight="1">
      <x:c r="A30" s="5" t="str">
        <x:v>Additional incident reserve</x:v>
      </x:c>
      <x:c r="B30" s="25" t="n">
        <x:v>5000</x:v>
      </x:c>
      <x:c r="C30" s="25" t="n">
        <x:v>5000</x:v>
      </x:c>
      <x:c r="D30" s="25" t="n">
        <x:v>10000</x:v>
      </x:c>
      <x:c r="E30" s="25" t="n">
        <x:v>10000</x:v>
      </x:c>
      <x:c r="F30" s="6"/>
      <x:c r="G30" s="26" t="n">
        <x:f>INDEX(B30:E30,1,$B$4)</x:f>
        <x:v>5000</x:v>
      </x:c>
      <x:c r="H30" s="2"/>
      <x:c r="I30" s="2"/>
    </x:row>
    <x:row r="31" ht="31" customHeight="1">
      <x:c r="A31" s="5" t="str">
        <x:v>Days per modeled month</x:v>
      </x:c>
      <x:c r="B31" s="29" t="n">
        <x:v>30</x:v>
      </x:c>
      <x:c r="C31" s="29" t="n">
        <x:v>30</x:v>
      </x:c>
      <x:c r="D31" s="29" t="n">
        <x:v>30</x:v>
      </x:c>
      <x:c r="E31" s="29" t="n">
        <x:v>30</x:v>
      </x:c>
      <x:c r="F31" s="30"/>
      <x:c r="G31" s="31" t="n">
        <x:f>INDEX(B31:E31,1,$B$4)</x:f>
        <x:v>30</x:v>
      </x:c>
      <x:c r="H31" s="2"/>
      <x:c r="I31" s="2"/>
    </x:row>
    <x:row r="32" ht="31" customHeight="1">
      <x:c r="A32" s="5" t="str">
        <x:v>Realized revenue per paid day</x:v>
      </x:c>
      <x:c r="B32" s="25" t="n">
        <x:v>70</x:v>
      </x:c>
      <x:c r="C32" s="25" t="n">
        <x:v>70</x:v>
      </x:c>
      <x:c r="D32" s="25" t="n">
        <x:v>70</x:v>
      </x:c>
      <x:c r="E32" s="25" t="n">
        <x:v>70</x:v>
      </x:c>
      <x:c r="F32" s="6"/>
      <x:c r="G32" s="26" t="n">
        <x:f>INDEX(B32:E32,1,$B$4)</x:f>
        <x:v>70</x:v>
      </x:c>
      <x:c r="H32" s="2"/>
      <x:c r="I32" s="2"/>
    </x:row>
    <x:row r="33" ht="31" customHeight="1">
      <x:c r="A33" s="5" t="str">
        <x:v>Variable cash cost per paid day</x:v>
      </x:c>
      <x:c r="B33" s="25" t="n">
        <x:v>10</x:v>
      </x:c>
      <x:c r="C33" s="25" t="n">
        <x:v>10</x:v>
      </x:c>
      <x:c r="D33" s="25" t="n">
        <x:v>10</x:v>
      </x:c>
      <x:c r="E33" s="25" t="n">
        <x:v>10</x:v>
      </x:c>
      <x:c r="F33" s="6"/>
      <x:c r="G33" s="26" t="n">
        <x:f>INDEX(B33:E33,1,$B$4)</x:f>
        <x:v>10</x:v>
      </x:c>
      <x:c r="H33" s="2"/>
      <x:c r="I33" s="2"/>
    </x:row>
    <x:row r="34" ht="31" customHeight="1">
      <x:c r="A34" s="5" t="str">
        <x:v>Paid days / calendar car-days</x:v>
      </x:c>
      <x:c r="B34" s="27" t="n">
        <x:v>0.7</x:v>
      </x:c>
      <x:c r="C34" s="27" t="n">
        <x:v>0.7</x:v>
      </x:c>
      <x:c r="D34" s="27" t="n">
        <x:v>0.7</x:v>
      </x:c>
      <x:c r="E34" s="27" t="n">
        <x:v>0.7</x:v>
      </x:c>
      <x:c r="F34" s="8"/>
      <x:c r="G34" s="28" t="n">
        <x:f>INDEX(B34:E34,1,$B$4)</x:f>
        <x:v>0.7</x:v>
      </x:c>
      <x:c r="H34" s="2"/>
      <x:c r="I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4" customHeight="1">
      <x:c r="A36" s="2" t="str">
        <x:v>Blue cells are editable. Selected values feed one calculation on Budget.</x:v>
      </x:c>
      <x:c r="B36" s="2"/>
      <x:c r="C36" s="2"/>
      <x:c r="D36" s="2"/>
      <x:c r="E36" s="2"/>
      <x:c r="F36" s="2"/>
      <x:c r="G36" s="2"/>
      <x:c r="H36" s="2"/>
      <x:c r="I36" s="2"/>
    </x:row>
    <x:row r="37" ht="24" customHeight="1">
      <x:c r="A37" s="2" t="str">
        <x:v>Loan: equal monthly payments; no balloon, fees or payment delay. Confirm permitted rental use.</x:v>
      </x:c>
      <x:c r="B37" s="2"/>
      <x:c r="C37" s="2"/>
      <x:c r="D37" s="2"/>
      <x:c r="E37" s="2"/>
      <x:c r="F37" s="2"/>
      <x:c r="G37" s="2"/>
      <x:c r="H37" s="2"/>
      <x:c r="I37" s="2"/>
    </x:row>
    <x:row r="38" ht="24" customHeight="1">
      <x:c r="A38" s="2" t="str">
        <x:v>Variable daily allowance includes cleaning consumables, wear-related maintenance and payment costs.</x:v>
      </x:c>
      <x:c r="B38" s="2"/>
      <x:c r="C38" s="2"/>
      <x:c r="D38" s="2"/>
      <x:c r="E38" s="2"/>
      <x:c r="F38" s="2"/>
      <x:c r="G38" s="2"/>
      <x:c r="H38" s="2"/>
      <x:c r="I38" s="2"/>
    </x:row>
    <x:row r="39" ht="24" customHeight="1">
      <x:c r="A39" s="2" t="str">
        <x:v>Replace with separate booking, mileage and transaction drivers when required.</x:v>
      </x:c>
      <x:c r="B39" s="2"/>
      <x:c r="C39" s="2"/>
      <x:c r="D39" s="2"/>
      <x:c r="E39" s="2"/>
      <x:c r="F39" s="2"/>
      <x:c r="G39" s="2"/>
      <x:c r="H39" s="2"/>
      <x:c r="I39" s="2"/>
    </x:row>
    <x:row r="40" ht="24" customHeight="1">
      <x:c r="A40" s="2" t="str">
        <x:v>Utilization includes downtime. Do not deduct downtime from calendar capacity a second time.</x:v>
      </x:c>
      <x:c r="B40" s="2"/>
      <x:c r="C40" s="2"/>
      <x:c r="D40" s="2"/>
      <x:c r="E40" s="2"/>
      <x:c r="F40" s="2"/>
      <x:c r="G40" s="2"/>
      <x:c r="H40" s="2"/>
      <x:c r="I40" s="2"/>
    </x:row>
    <x:row r="41" ht="24" customHeight="1">
      <x:c r="A41" s="2" t="str">
        <x:v>Insurance setup fees are separate from premiums. Avoid double counting any prepaid premium.</x:v>
      </x:c>
      <x:c r="B41" s="2"/>
      <x:c r="C41" s="2"/>
      <x:c r="D41" s="2"/>
      <x:c r="E41" s="2"/>
      <x:c r="F41" s="2"/>
      <x:c r="G41" s="2"/>
      <x:c r="H41" s="2"/>
      <x:c r="I41" s="2"/>
    </x:row>
    <x:row r="42" ht="24" customHeight="1">
      <x:c r="A42" s="2" t="str">
        <x:v>Method reference: SBA startup planning; all numeric assumptions are original illustrative inputs.</x:v>
      </x:c>
      <x:c r="B42" s="2"/>
      <x:c r="C42" s="2"/>
      <x:c r="D42" s="2"/>
      <x:c r="E42" s="2"/>
      <x:c r="F42" s="2"/>
      <x:c r="G42" s="2"/>
      <x:c r="H42" s="2"/>
      <x:c r="I42" s="2"/>
    </x:row>
    <x:row r="43" ht="24" customHeight="1">
      <x:c r="A43" s="2" t="str">
        <x:v>https://www.sba.gov/counseling/plan-your-business/</x:v>
      </x:c>
      <x:c r="B43" s="2"/>
      <x:c r="C43" s="2"/>
      <x:c r="D43" s="2"/>
      <x:c r="E43" s="2"/>
      <x:c r="F43" s="2"/>
      <x:c r="G43" s="2"/>
      <x:c r="H43" s="2"/>
      <x:c r="I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dataValidations count="6">
    <x:dataValidation type="whole" operator="between" sqref="B4">
      <x:formula1>1</x:formula1>
      <x:formula2>4</x:formula2>
    </x:dataValidation>
    <x:dataValidation type="whole" operator="between" sqref="B9:E9">
      <x:formula1>1</x:formula1>
      <x:formula2>10000</x:formula2>
    </x:dataValidation>
    <x:dataValidation type="whole" operator="between" sqref="B13:E13">
      <x:formula1>1</x:formula1>
      <x:formula2>10000</x:formula2>
    </x:dataValidation>
    <x:dataValidation type="whole" operator="between" sqref="B31:E31">
      <x:formula1>1</x:formula1>
      <x:formula2>10000</x:formula2>
    </x:dataValidation>
    <x:dataValidation type="decimal" operator="between" sqref="B11:E12">
      <x:formula1>0</x:formula1>
      <x:formula2>1</x:formula2>
    </x:dataValidation>
    <x:dataValidation type="decimal" operator="between" sqref="B34:E34">
      <x:formula1>0</x:formula1>
      <x:formula2>1</x:formula2>
    </x:dataValidation>
  </x:dataValidations>
  <x:pageMargins left="0.7" right="0.7" top="0.75" bottom="0.75" header="0.3" footer="0.3"/>
</x:worksheet>
</file>